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els1.sharepoint.com/teams/ToolsSolutions/Documents partages/Ber_Phil/aUpdate Tools/Updates 2025/43 EZ naar VENN/"/>
    </mc:Choice>
  </mc:AlternateContent>
  <xr:revisionPtr revIDLastSave="0" documentId="8_{F79094EE-6364-4CF0-9562-6E1648C74521}" xr6:coauthVersionLast="47" xr6:coauthVersionMax="47" xr10:uidLastSave="{00000000-0000-0000-0000-000000000000}"/>
  <bookViews>
    <workbookView showSheetTabs="0" xWindow="-120" yWindow="-120" windowWidth="29040" windowHeight="15720" activeTab="6" xr2:uid="{00000000-000D-0000-FFFF-FFFF00000000}"/>
  </bookViews>
  <sheets>
    <sheet name="Home" sheetId="19" r:id="rId1"/>
    <sheet name="1" sheetId="15" r:id="rId2"/>
    <sheet name="2" sheetId="12" r:id="rId3"/>
    <sheet name="Home FR" sheetId="20" r:id="rId4"/>
    <sheet name="1 FR" sheetId="17" r:id="rId5"/>
    <sheet name="2 FR" sheetId="18" r:id="rId6"/>
    <sheet name="Home B" sheetId="21" r:id="rId7"/>
    <sheet name="2 B" sheetId="26" r:id="rId8"/>
    <sheet name="Home FR B" sheetId="22" r:id="rId9"/>
    <sheet name="2 FR B" sheetId="27" r:id="rId10"/>
    <sheet name="EDISEC" sheetId="23" r:id="rId11"/>
  </sheets>
  <externalReferences>
    <externalReference r:id="rId12"/>
  </externalReferences>
  <definedNames>
    <definedName name="__123Graph_AGRAFIEK1" hidden="1">[1]VAALucien!$D$13:$D$18</definedName>
    <definedName name="__123Graph_AGRAFIEK2" hidden="1">'[1]fisc.res.'!$K$184:$K$191</definedName>
    <definedName name="__123Graph_AGRAFIEK3" hidden="1">'[1]fisc.res.'!$C$10:$C$16</definedName>
    <definedName name="__123Graph_BGRAFIEK1" hidden="1">'[1]fisc.res.'!$C$37:$C$43</definedName>
    <definedName name="__123Graph_BGRAFIEK3" hidden="1">'[1]fisc.res.'!$J$10:$J$16</definedName>
    <definedName name="__123Graph_CGRAFIEK1" hidden="1">[1]Blad1!$D$9:$D$20</definedName>
    <definedName name="__123Graph_DGRAFIEK1" hidden="1">[1]Blad1!$E$9:$E$20</definedName>
    <definedName name="__123Graph_XGRAFIEK1" hidden="1">'[1]fisc.res.'!$B$10:$B$16</definedName>
    <definedName name="__123Graph_XGRAFIEK2" hidden="1">'[1]fisc.res.'!$J$184:$J$191</definedName>
    <definedName name="__123Graph_XGRAFIEK3" hidden="1">'[1]fisc.res.'!$B$10:$B$16</definedName>
    <definedName name="_Key1" hidden="1">#REF!</definedName>
    <definedName name="_Order1" hidden="1">255</definedName>
    <definedName name="_Sort" hidden="1">#REF!</definedName>
    <definedName name="DTM">Home!$D$2</definedName>
    <definedName name="_xlnm.Print_Area" localSheetId="1">'1'!$B$2:$G$32</definedName>
    <definedName name="_xlnm.Print_Area" localSheetId="4">'1 FR'!$B$2:$G$32</definedName>
    <definedName name="_xlnm.Print_Area" localSheetId="2">'2'!$B$2:$G$132</definedName>
    <definedName name="_xlnm.Print_Area" localSheetId="7">'2 B'!$B$2:$G$132</definedName>
    <definedName name="_xlnm.Print_Area" localSheetId="5">'2 FR'!$B$2:$G$132</definedName>
    <definedName name="_xlnm.Print_Area" localSheetId="9">'2 FR B'!$B$2:$G$132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23" l="1" a="1"/>
  <c r="B2" i="23" s="1"/>
  <c r="C110" i="27"/>
  <c r="C109" i="27"/>
  <c r="C108" i="27"/>
  <c r="C107" i="27"/>
  <c r="B2" i="22"/>
  <c r="C112" i="26" l="1"/>
  <c r="C104" i="26"/>
  <c r="C104" i="18"/>
  <c r="C111" i="26"/>
  <c r="C110" i="26"/>
  <c r="C109" i="26"/>
  <c r="C108" i="26"/>
  <c r="C107" i="26"/>
  <c r="C112" i="12"/>
  <c r="B2" i="21" a="1"/>
  <c r="B2" i="21" s="1"/>
  <c r="C111" i="12"/>
  <c r="C110" i="12"/>
  <c r="C109" i="12"/>
  <c r="C108" i="12"/>
  <c r="C107" i="12"/>
  <c r="C110" i="18"/>
  <c r="C109" i="18"/>
  <c r="C108" i="18"/>
  <c r="C107" i="18"/>
  <c r="D2" i="20" l="1"/>
  <c r="C123" i="12" l="1"/>
  <c r="B10" i="23" l="1"/>
  <c r="E127" i="27" l="1"/>
  <c r="E125" i="27"/>
  <c r="E132" i="27" s="1"/>
  <c r="C131" i="27" s="1"/>
  <c r="E124" i="27"/>
  <c r="C123" i="27"/>
  <c r="C130" i="27" s="1"/>
  <c r="C132" i="27" s="1"/>
  <c r="B132" i="27" s="1"/>
  <c r="E122" i="27"/>
  <c r="C94" i="27"/>
  <c r="C78" i="27"/>
  <c r="C77" i="27"/>
  <c r="C64" i="27"/>
  <c r="D64" i="27" s="1"/>
  <c r="F64" i="27" s="1"/>
  <c r="F63" i="27"/>
  <c r="F62" i="27"/>
  <c r="D61" i="27"/>
  <c r="F61" i="27" s="1"/>
  <c r="C61" i="27"/>
  <c r="F25" i="27"/>
  <c r="D25" i="27"/>
  <c r="C25" i="27"/>
  <c r="E24" i="27"/>
  <c r="G24" i="27" s="1"/>
  <c r="G23" i="27"/>
  <c r="E23" i="27"/>
  <c r="E22" i="27"/>
  <c r="G22" i="27" s="1"/>
  <c r="G25" i="27" s="1"/>
  <c r="E44" i="27" s="1"/>
  <c r="E45" i="27" s="1"/>
  <c r="F19" i="27"/>
  <c r="D19" i="27"/>
  <c r="C19" i="27"/>
  <c r="G18" i="27"/>
  <c r="E17" i="27"/>
  <c r="G17" i="27" s="1"/>
  <c r="F14" i="27"/>
  <c r="F27" i="27" s="1"/>
  <c r="D14" i="27"/>
  <c r="D27" i="27" s="1"/>
  <c r="C14" i="27"/>
  <c r="C27" i="27" s="1"/>
  <c r="G13" i="27"/>
  <c r="C62" i="27" s="1"/>
  <c r="D62" i="27" s="1"/>
  <c r="E13" i="27"/>
  <c r="E12" i="27"/>
  <c r="E14" i="27" s="1"/>
  <c r="E11" i="27"/>
  <c r="G11" i="27" s="1"/>
  <c r="C60" i="27" s="1"/>
  <c r="D60" i="27" s="1"/>
  <c r="F60" i="27" s="1"/>
  <c r="G10" i="27"/>
  <c r="C59" i="27" s="1"/>
  <c r="D59" i="27" s="1"/>
  <c r="F59" i="27" s="1"/>
  <c r="E10" i="27"/>
  <c r="E9" i="27"/>
  <c r="G9" i="27" s="1"/>
  <c r="C58" i="27" s="1"/>
  <c r="D58" i="27" s="1"/>
  <c r="F58" i="27" s="1"/>
  <c r="E8" i="27"/>
  <c r="G8" i="27" s="1"/>
  <c r="C57" i="27" s="1"/>
  <c r="G7" i="27"/>
  <c r="G14" i="27" s="1"/>
  <c r="E7" i="27"/>
  <c r="C130" i="26"/>
  <c r="C132" i="26" s="1"/>
  <c r="B132" i="26" s="1"/>
  <c r="E129" i="26"/>
  <c r="E130" i="26" s="1"/>
  <c r="E127" i="26"/>
  <c r="E124" i="26"/>
  <c r="E125" i="26" s="1"/>
  <c r="E132" i="26" s="1"/>
  <c r="C131" i="26" s="1"/>
  <c r="C123" i="26"/>
  <c r="E122" i="26"/>
  <c r="C94" i="26"/>
  <c r="C78" i="26"/>
  <c r="C77" i="26"/>
  <c r="C76" i="26"/>
  <c r="C64" i="26"/>
  <c r="D64" i="26" s="1"/>
  <c r="F64" i="26" s="1"/>
  <c r="C27" i="26"/>
  <c r="F25" i="26"/>
  <c r="D25" i="26"/>
  <c r="C25" i="26"/>
  <c r="E24" i="26"/>
  <c r="G24" i="26" s="1"/>
  <c r="G23" i="26"/>
  <c r="G25" i="26" s="1"/>
  <c r="E44" i="26" s="1"/>
  <c r="E45" i="26" s="1"/>
  <c r="E23" i="26"/>
  <c r="E25" i="26" s="1"/>
  <c r="G22" i="26"/>
  <c r="E22" i="26"/>
  <c r="F19" i="26"/>
  <c r="F27" i="26" s="1"/>
  <c r="C79" i="26" s="1"/>
  <c r="C80" i="26" s="1"/>
  <c r="E19" i="26"/>
  <c r="D19" i="26"/>
  <c r="D27" i="26" s="1"/>
  <c r="C19" i="26"/>
  <c r="G18" i="26"/>
  <c r="E17" i="26"/>
  <c r="G17" i="26" s="1"/>
  <c r="F14" i="26"/>
  <c r="D14" i="26"/>
  <c r="C14" i="26"/>
  <c r="G13" i="26"/>
  <c r="C62" i="26" s="1"/>
  <c r="D62" i="26" s="1"/>
  <c r="F62" i="26" s="1"/>
  <c r="E13" i="26"/>
  <c r="E12" i="26"/>
  <c r="G12" i="26" s="1"/>
  <c r="C61" i="26" s="1"/>
  <c r="D61" i="26" s="1"/>
  <c r="F61" i="26" s="1"/>
  <c r="E11" i="26"/>
  <c r="G11" i="26" s="1"/>
  <c r="C60" i="26" s="1"/>
  <c r="D60" i="26" s="1"/>
  <c r="F60" i="26" s="1"/>
  <c r="E10" i="26"/>
  <c r="G10" i="26" s="1"/>
  <c r="C59" i="26" s="1"/>
  <c r="D59" i="26" s="1"/>
  <c r="F59" i="26" s="1"/>
  <c r="E9" i="26"/>
  <c r="G9" i="26" s="1"/>
  <c r="C58" i="26" s="1"/>
  <c r="D58" i="26" s="1"/>
  <c r="F58" i="26" s="1"/>
  <c r="E8" i="26"/>
  <c r="G8" i="26" s="1"/>
  <c r="C57" i="26" s="1"/>
  <c r="E7" i="26"/>
  <c r="G7" i="26" s="1"/>
  <c r="C76" i="27" l="1"/>
  <c r="C79" i="27" s="1"/>
  <c r="C80" i="27" s="1"/>
  <c r="G19" i="27"/>
  <c r="E35" i="27" s="1"/>
  <c r="C63" i="27"/>
  <c r="D63" i="27" s="1"/>
  <c r="E46" i="27"/>
  <c r="E47" i="27" s="1"/>
  <c r="E30" i="27"/>
  <c r="E31" i="27" s="1"/>
  <c r="G27" i="27"/>
  <c r="D57" i="27"/>
  <c r="C65" i="27"/>
  <c r="E129" i="27"/>
  <c r="E130" i="27" s="1"/>
  <c r="E19" i="27"/>
  <c r="E27" i="27" s="1"/>
  <c r="E25" i="27"/>
  <c r="G19" i="26"/>
  <c r="E35" i="26" s="1"/>
  <c r="C63" i="26"/>
  <c r="D63" i="26" s="1"/>
  <c r="F63" i="26" s="1"/>
  <c r="G14" i="26"/>
  <c r="C93" i="26"/>
  <c r="C89" i="26"/>
  <c r="C90" i="26" s="1"/>
  <c r="C95" i="26" s="1"/>
  <c r="D57" i="26"/>
  <c r="C65" i="26"/>
  <c r="E46" i="26"/>
  <c r="E47" i="26"/>
  <c r="E14" i="26"/>
  <c r="E27" i="26" s="1"/>
  <c r="F2" i="23"/>
  <c r="E127" i="18"/>
  <c r="C123" i="18"/>
  <c r="C130" i="18" s="1"/>
  <c r="E122" i="18"/>
  <c r="E124" i="18" s="1"/>
  <c r="E125" i="18" s="1"/>
  <c r="E132" i="18" s="1"/>
  <c r="C131" i="18" s="1"/>
  <c r="C94" i="18"/>
  <c r="C78" i="18"/>
  <c r="C77" i="18"/>
  <c r="C64" i="18"/>
  <c r="D64" i="18" s="1"/>
  <c r="F64" i="18" s="1"/>
  <c r="F63" i="18"/>
  <c r="F62" i="18"/>
  <c r="C61" i="18"/>
  <c r="D61" i="18" s="1"/>
  <c r="F61" i="18" s="1"/>
  <c r="F25" i="18"/>
  <c r="D25" i="18"/>
  <c r="C25" i="18"/>
  <c r="E24" i="18"/>
  <c r="G24" i="18" s="1"/>
  <c r="E23" i="18"/>
  <c r="G23" i="18" s="1"/>
  <c r="E22" i="18"/>
  <c r="G22" i="18" s="1"/>
  <c r="G25" i="18" s="1"/>
  <c r="E44" i="18" s="1"/>
  <c r="E45" i="18" s="1"/>
  <c r="F19" i="18"/>
  <c r="D19" i="18"/>
  <c r="C19" i="18"/>
  <c r="G18" i="18"/>
  <c r="E17" i="18"/>
  <c r="G17" i="18" s="1"/>
  <c r="F14" i="18"/>
  <c r="D14" i="18"/>
  <c r="D27" i="18" s="1"/>
  <c r="C14" i="18"/>
  <c r="C27" i="18" s="1"/>
  <c r="E13" i="18"/>
  <c r="E14" i="18" s="1"/>
  <c r="E12" i="18"/>
  <c r="E11" i="18"/>
  <c r="G11" i="18" s="1"/>
  <c r="C60" i="18" s="1"/>
  <c r="D60" i="18" s="1"/>
  <c r="F60" i="18" s="1"/>
  <c r="E10" i="18"/>
  <c r="G10" i="18" s="1"/>
  <c r="C59" i="18" s="1"/>
  <c r="D59" i="18" s="1"/>
  <c r="F59" i="18" s="1"/>
  <c r="E9" i="18"/>
  <c r="G9" i="18" s="1"/>
  <c r="C58" i="18" s="1"/>
  <c r="D58" i="18" s="1"/>
  <c r="F58" i="18" s="1"/>
  <c r="E8" i="18"/>
  <c r="G8" i="18" s="1"/>
  <c r="C57" i="18" s="1"/>
  <c r="E7" i="18"/>
  <c r="G7" i="18" s="1"/>
  <c r="C6" i="23" l="1"/>
  <c r="E6" i="23" s="1"/>
  <c r="C7" i="23"/>
  <c r="E7" i="23" s="1"/>
  <c r="C4" i="23"/>
  <c r="E4" i="23" s="1"/>
  <c r="C5" i="23"/>
  <c r="E5" i="23" s="1"/>
  <c r="E32" i="27"/>
  <c r="E33" i="27" s="1"/>
  <c r="D65" i="27"/>
  <c r="F57" i="27"/>
  <c r="F65" i="27" s="1"/>
  <c r="C70" i="27" s="1"/>
  <c r="E37" i="27"/>
  <c r="E39" i="27" s="1"/>
  <c r="E38" i="27"/>
  <c r="E40" i="27" s="1"/>
  <c r="C89" i="27"/>
  <c r="C90" i="27" s="1"/>
  <c r="C95" i="27" s="1"/>
  <c r="C93" i="27"/>
  <c r="E38" i="26"/>
  <c r="E40" i="26" s="1"/>
  <c r="E37" i="26"/>
  <c r="E39" i="26" s="1"/>
  <c r="D65" i="26"/>
  <c r="F57" i="26"/>
  <c r="F65" i="26" s="1"/>
  <c r="C70" i="26" s="1"/>
  <c r="G27" i="26"/>
  <c r="E30" i="26"/>
  <c r="E31" i="26" s="1"/>
  <c r="D95" i="26"/>
  <c r="C99" i="26" s="1"/>
  <c r="D94" i="26"/>
  <c r="F27" i="18"/>
  <c r="C76" i="18"/>
  <c r="C79" i="18" s="1"/>
  <c r="C80" i="18" s="1"/>
  <c r="G19" i="18"/>
  <c r="E35" i="18" s="1"/>
  <c r="C63" i="18"/>
  <c r="D63" i="18" s="1"/>
  <c r="E46" i="18"/>
  <c r="E47" i="18" s="1"/>
  <c r="D57" i="18"/>
  <c r="C132" i="18"/>
  <c r="B132" i="18" s="1"/>
  <c r="G13" i="18"/>
  <c r="C62" i="18" s="1"/>
  <c r="D62" i="18" s="1"/>
  <c r="E25" i="18"/>
  <c r="E129" i="18"/>
  <c r="E130" i="18" s="1"/>
  <c r="E19" i="18"/>
  <c r="E27" i="18" s="1"/>
  <c r="E41" i="27" l="1"/>
  <c r="E42" i="27" s="1"/>
  <c r="E49" i="27" s="1"/>
  <c r="C69" i="27" s="1"/>
  <c r="C71" i="27" s="1"/>
  <c r="B71" i="27" s="1"/>
  <c r="D95" i="27"/>
  <c r="C99" i="27" s="1"/>
  <c r="D94" i="27"/>
  <c r="C98" i="26"/>
  <c r="E33" i="26"/>
  <c r="E32" i="26"/>
  <c r="E41" i="26"/>
  <c r="E42" i="26" s="1"/>
  <c r="F57" i="18"/>
  <c r="F65" i="18" s="1"/>
  <c r="C70" i="18" s="1"/>
  <c r="D65" i="18"/>
  <c r="G14" i="18"/>
  <c r="E38" i="18"/>
  <c r="E40" i="18" s="1"/>
  <c r="C65" i="18"/>
  <c r="C93" i="18"/>
  <c r="C89" i="18"/>
  <c r="C90" i="18" s="1"/>
  <c r="C95" i="18" s="1"/>
  <c r="C104" i="27" l="1"/>
  <c r="C111" i="27" s="1"/>
  <c r="C112" i="27" s="1"/>
  <c r="C98" i="27"/>
  <c r="E49" i="26"/>
  <c r="C69" i="26" s="1"/>
  <c r="C71" i="26" s="1"/>
  <c r="B71" i="26" s="1"/>
  <c r="C115" i="26"/>
  <c r="C114" i="26"/>
  <c r="E37" i="18"/>
  <c r="E39" i="18" s="1"/>
  <c r="E30" i="18"/>
  <c r="E31" i="18" s="1"/>
  <c r="G27" i="18"/>
  <c r="D95" i="18"/>
  <c r="C99" i="18" s="1"/>
  <c r="D94" i="18"/>
  <c r="C114" i="27" l="1"/>
  <c r="C115" i="27"/>
  <c r="C98" i="18"/>
  <c r="E32" i="18"/>
  <c r="E33" i="18" s="1"/>
  <c r="E41" i="18"/>
  <c r="E42" i="18" s="1"/>
  <c r="C111" i="18" l="1"/>
  <c r="C112" i="18" s="1"/>
  <c r="E49" i="18"/>
  <c r="C69" i="18" s="1"/>
  <c r="C71" i="18" s="1"/>
  <c r="B71" i="18" s="1"/>
  <c r="C115" i="18" l="1"/>
  <c r="C114" i="18"/>
  <c r="C130" i="12"/>
  <c r="E127" i="12"/>
  <c r="E129" i="12" s="1"/>
  <c r="E122" i="12"/>
  <c r="E124" i="12" s="1"/>
  <c r="E125" i="12" s="1"/>
  <c r="E132" i="12" s="1"/>
  <c r="C131" i="12" s="1"/>
  <c r="E7" i="12"/>
  <c r="G7" i="12" s="1"/>
  <c r="E8" i="12"/>
  <c r="G8" i="12" s="1"/>
  <c r="C57" i="12" s="1"/>
  <c r="D57" i="12" s="1"/>
  <c r="E9" i="12"/>
  <c r="G9" i="12" s="1"/>
  <c r="C58" i="12" s="1"/>
  <c r="E10" i="12"/>
  <c r="G10" i="12" s="1"/>
  <c r="C59" i="12" s="1"/>
  <c r="D59" i="12" s="1"/>
  <c r="F59" i="12" s="1"/>
  <c r="E11" i="12"/>
  <c r="G11" i="12" s="1"/>
  <c r="C60" i="12" s="1"/>
  <c r="D60" i="12" s="1"/>
  <c r="F60" i="12" s="1"/>
  <c r="E12" i="12"/>
  <c r="G12" i="12" s="1"/>
  <c r="C61" i="12" s="1"/>
  <c r="D61" i="12" s="1"/>
  <c r="F61" i="12" s="1"/>
  <c r="E13" i="12"/>
  <c r="G13" i="12" s="1"/>
  <c r="C62" i="12" s="1"/>
  <c r="D62" i="12" s="1"/>
  <c r="F62" i="12" s="1"/>
  <c r="C14" i="12"/>
  <c r="D14" i="12"/>
  <c r="F14" i="12"/>
  <c r="E17" i="12"/>
  <c r="E19" i="12" s="1"/>
  <c r="G18" i="12"/>
  <c r="C64" i="12" s="1"/>
  <c r="D64" i="12" s="1"/>
  <c r="F64" i="12" s="1"/>
  <c r="C19" i="12"/>
  <c r="D19" i="12"/>
  <c r="F19" i="12"/>
  <c r="E22" i="12"/>
  <c r="G22" i="12" s="1"/>
  <c r="E23" i="12"/>
  <c r="G23" i="12" s="1"/>
  <c r="E24" i="12"/>
  <c r="G24" i="12" s="1"/>
  <c r="C25" i="12"/>
  <c r="D25" i="12"/>
  <c r="F25" i="12"/>
  <c r="C77" i="12"/>
  <c r="C78" i="12"/>
  <c r="C94" i="12"/>
  <c r="D27" i="12" l="1"/>
  <c r="C27" i="12"/>
  <c r="F27" i="12"/>
  <c r="C76" i="12"/>
  <c r="E130" i="12"/>
  <c r="F57" i="12"/>
  <c r="G25" i="12"/>
  <c r="E44" i="12" s="1"/>
  <c r="E45" i="12" s="1"/>
  <c r="E46" i="12" s="1"/>
  <c r="E47" i="12" s="1"/>
  <c r="D58" i="12"/>
  <c r="F58" i="12" s="1"/>
  <c r="G14" i="12"/>
  <c r="C132" i="12"/>
  <c r="B132" i="12" s="1"/>
  <c r="E14" i="12"/>
  <c r="G17" i="12"/>
  <c r="E25" i="12"/>
  <c r="E27" i="12" l="1"/>
  <c r="C79" i="12"/>
  <c r="C80" i="12" s="1"/>
  <c r="E30" i="12"/>
  <c r="E31" i="12" s="1"/>
  <c r="C63" i="12"/>
  <c r="G19" i="12"/>
  <c r="E35" i="12" s="1"/>
  <c r="C93" i="12" l="1"/>
  <c r="C89" i="12"/>
  <c r="C90" i="12" s="1"/>
  <c r="C95" i="12" s="1"/>
  <c r="E32" i="12"/>
  <c r="E33" i="12" s="1"/>
  <c r="E38" i="12"/>
  <c r="E40" i="12" s="1"/>
  <c r="G27" i="12"/>
  <c r="D63" i="12"/>
  <c r="C65" i="12"/>
  <c r="E37" i="12" l="1"/>
  <c r="D94" i="12"/>
  <c r="D95" i="12"/>
  <c r="C99" i="12" s="1"/>
  <c r="C104" i="12" s="1"/>
  <c r="D65" i="12"/>
  <c r="F63" i="12"/>
  <c r="F65" i="12" s="1"/>
  <c r="C70" i="12" s="1"/>
  <c r="E39" i="12"/>
  <c r="C98" i="12" l="1"/>
  <c r="E41" i="12"/>
  <c r="E42" i="12" s="1"/>
  <c r="E49" i="12" s="1"/>
  <c r="C69" i="12" s="1"/>
  <c r="C71" i="12" s="1"/>
  <c r="B71" i="12" s="1"/>
  <c r="C114" i="12" l="1"/>
  <c r="C11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8F542939-B58D-4AAA-AC15-256072682FD1}">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B9524BB9-8A7A-40C9-97D1-BB3FD7BD485A}">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Feelieks</author>
  </authors>
  <commentList>
    <comment ref="D40" authorId="0" shapeId="0" xr:uid="{00000000-0006-0000-0200-000001000000}">
      <text>
        <r>
          <rPr>
            <b/>
            <sz val="9"/>
            <color indexed="81"/>
            <rFont val="Tahoma"/>
            <family val="2"/>
          </rPr>
          <t>TOEPASSELIJK PROGRESSIEF TARIEF IN TE VULLEN</t>
        </r>
        <r>
          <rPr>
            <sz val="9"/>
            <color indexed="81"/>
            <rFont val="Tahoma"/>
            <family val="2"/>
          </rPr>
          <t xml:space="preserve">
</t>
        </r>
      </text>
    </comment>
    <comment ref="D45" authorId="0" shapeId="0" xr:uid="{00000000-0006-0000-0200-000002000000}">
      <text>
        <r>
          <rPr>
            <b/>
            <sz val="9"/>
            <color indexed="81"/>
            <rFont val="Tahoma"/>
            <family val="2"/>
          </rPr>
          <t>TOEPASSELIJK PROGRESSIEF TARIEF IN TE VULLEN</t>
        </r>
        <r>
          <rPr>
            <sz val="9"/>
            <color indexed="81"/>
            <rFont val="Tahoma"/>
            <family val="2"/>
          </rPr>
          <t xml:space="preserve">
</t>
        </r>
      </text>
    </comment>
    <comment ref="E131" authorId="0" shapeId="0" xr:uid="{00000000-0006-0000-0200-000003000000}">
      <text>
        <r>
          <rPr>
            <b/>
            <sz val="9"/>
            <color indexed="81"/>
            <rFont val="Tahoma"/>
            <family val="2"/>
          </rPr>
          <t xml:space="preserve">TE BEREKENEN MET EEN PROGRAMMA VOOR PERSONENBELASTING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843CC114-87B4-43BC-8C9F-E5C8E1B26B64}">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382FF738-D97C-478E-8BC1-5B98E2DFE0AA}">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Feelieks</author>
  </authors>
  <commentList>
    <comment ref="D40" authorId="0" shapeId="0" xr:uid="{8E077023-A38C-41B9-AB0C-ECDE0200752F}">
      <text>
        <r>
          <rPr>
            <sz val="9"/>
            <color indexed="81"/>
            <rFont val="Tahoma"/>
            <family val="2"/>
          </rPr>
          <t xml:space="preserve">COMPLÉTER LE TAUX PROGRESSIF APPLICABLE
</t>
        </r>
      </text>
    </comment>
    <comment ref="D45" authorId="0" shapeId="0" xr:uid="{7A17109B-9581-4A67-AEA7-B27F6AC846E5}">
      <text>
        <r>
          <rPr>
            <b/>
            <sz val="9"/>
            <color indexed="81"/>
            <rFont val="Tahoma"/>
            <family val="2"/>
          </rPr>
          <t>COMPLÉTER LE TAUX PROGRESSIF APPLICABLE</t>
        </r>
      </text>
    </comment>
    <comment ref="C121" authorId="0" shapeId="0" xr:uid="{CA927093-C33D-46E2-BEEA-8A83C9A0DE56}">
      <text>
        <r>
          <rPr>
            <b/>
            <sz val="9"/>
            <color indexed="81"/>
            <rFont val="Tahoma"/>
            <family val="2"/>
          </rPr>
          <t>À CALCULER AVEC UN PROGRAMME POUR L'IMPÔT DES PERSONNES PHYSIQUES</t>
        </r>
      </text>
    </comment>
    <comment ref="E131" authorId="0" shapeId="0" xr:uid="{795F89B3-0863-4F61-9C9D-DD6FD2FE72B6}">
      <text>
        <r>
          <rPr>
            <b/>
            <sz val="9"/>
            <color indexed="81"/>
            <rFont val="Tahoma"/>
            <family val="2"/>
          </rPr>
          <t>À CALCULER AVEC UN PROGRAMME POUR L'IMPÔT DES PERSONNES PHYSIQUES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DE2D6F37-344D-4A00-9D3A-ED6192A0D8B6}">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D3BA1EB9-14AC-4BC2-AA30-F5A76453DF7A}">
      <text>
        <r>
          <rPr>
            <b/>
            <sz val="8"/>
            <color indexed="8"/>
            <rFont val="Tahoma"/>
            <family val="2"/>
          </rPr>
          <t>De redactie staat in voor de betrouwbaarheid van dit rekenmodel, waarvoor ze echter niet aansprakelijk gesteld kan worden.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Feelieks</author>
  </authors>
  <commentList>
    <comment ref="D40" authorId="0" shapeId="0" xr:uid="{D4C71BF8-0B9B-4605-8E73-DF6B81FAFC27}">
      <text>
        <r>
          <rPr>
            <b/>
            <sz val="9"/>
            <color indexed="81"/>
            <rFont val="Tahoma"/>
            <family val="2"/>
          </rPr>
          <t>TOEPASSELIJK PROGRESSIEF TARIEF IN TE VULLEN</t>
        </r>
        <r>
          <rPr>
            <sz val="9"/>
            <color indexed="81"/>
            <rFont val="Tahoma"/>
            <family val="2"/>
          </rPr>
          <t xml:space="preserve">
</t>
        </r>
      </text>
    </comment>
    <comment ref="D45" authorId="0" shapeId="0" xr:uid="{DAA42680-22A5-494F-AE6E-6A1BBC0637E3}">
      <text>
        <r>
          <rPr>
            <b/>
            <sz val="9"/>
            <color indexed="81"/>
            <rFont val="Tahoma"/>
            <family val="2"/>
          </rPr>
          <t>TOEPASSELIJK PROGRESSIEF TARIEF IN TE VULLEN</t>
        </r>
        <r>
          <rPr>
            <sz val="9"/>
            <color indexed="81"/>
            <rFont val="Tahoma"/>
            <family val="2"/>
          </rPr>
          <t xml:space="preserve">
</t>
        </r>
      </text>
    </comment>
    <comment ref="E131" authorId="0" shapeId="0" xr:uid="{95F82384-66EB-441B-8AAB-DB449B1997B2}">
      <text>
        <r>
          <rPr>
            <b/>
            <sz val="9"/>
            <color indexed="81"/>
            <rFont val="Tahoma"/>
            <family val="2"/>
          </rPr>
          <t xml:space="preserve">TE BEREKENEN MET EEN PROGRAMMA VOOR PERSONENBELASTING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4E45705-E79D-434C-9EB8-5984BE5C887A}">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7DB48AC1-E9F5-4FAA-86BC-BE954D2FA4F0}">
      <text>
        <r>
          <rPr>
            <b/>
            <sz val="8"/>
            <color indexed="8"/>
            <rFont val="Tahoma"/>
            <family val="2"/>
          </rPr>
          <t>La rédaction veille à la fiabilité des informations lesquelles ne sauraient toutefois engager sa responsabilité.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Feelieks</author>
  </authors>
  <commentList>
    <comment ref="D40" authorId="0" shapeId="0" xr:uid="{C49B6555-18A8-4F9E-A57C-240528655D02}">
      <text>
        <r>
          <rPr>
            <sz val="9"/>
            <color indexed="81"/>
            <rFont val="Tahoma"/>
            <family val="2"/>
          </rPr>
          <t xml:space="preserve">COMPLÉTER LE TAUX PROGRESSIF APPLICABLE
</t>
        </r>
      </text>
    </comment>
    <comment ref="D45" authorId="0" shapeId="0" xr:uid="{92276165-3A81-4195-BF56-D0C699E7739D}">
      <text>
        <r>
          <rPr>
            <b/>
            <sz val="9"/>
            <color indexed="81"/>
            <rFont val="Tahoma"/>
            <family val="2"/>
          </rPr>
          <t>COMPLÉTER LE TAUX PROGRESSIF APPLICABLE</t>
        </r>
      </text>
    </comment>
    <comment ref="C121" authorId="0" shapeId="0" xr:uid="{75BF697E-ABC1-4AF7-A4D3-7512089E579B}">
      <text>
        <r>
          <rPr>
            <b/>
            <sz val="9"/>
            <color indexed="81"/>
            <rFont val="Tahoma"/>
            <family val="2"/>
          </rPr>
          <t>À CALCULER AVEC UN PROGRAMME POUR L'IMPÔT DES PERSONNES PHYSIQUES</t>
        </r>
      </text>
    </comment>
    <comment ref="E131" authorId="0" shapeId="0" xr:uid="{11DDC9B9-4028-448D-9FA3-593328B6384C}">
      <text>
        <r>
          <rPr>
            <b/>
            <sz val="9"/>
            <color indexed="81"/>
            <rFont val="Tahoma"/>
            <family val="2"/>
          </rPr>
          <t>À CALCULER AVEC UN PROGRAMME POUR L'IMPÔT DES PERSONNES PHYSIQUES</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<sst xmlns="http://schemas.openxmlformats.org/spreadsheetml/2006/main" count="767" uniqueCount="339">
  <si>
    <t>Ç</t>
  </si>
  <si>
    <t>i</t>
  </si>
  <si>
    <t>Å</t>
  </si>
  <si>
    <t>Æ</t>
  </si>
  <si>
    <t xml:space="preserve">Belasting en sociale bijdragen vennootschap </t>
  </si>
  <si>
    <t>Belasting en sociale bijdragen eenmanszaak</t>
  </si>
  <si>
    <t>III. SALDO</t>
  </si>
  <si>
    <t>Belastbare bedrijfsleidersbezoldiging</t>
  </si>
  <si>
    <t>Forfaitaire beroepskosten</t>
  </si>
  <si>
    <t xml:space="preserve">Sociale bijdragen </t>
  </si>
  <si>
    <t>Bedrijfsleidersbezoldiging bruto</t>
  </si>
  <si>
    <t>Belastbaar inkomen vennootschap</t>
  </si>
  <si>
    <t>Bedrijfsleidersbezoldiging</t>
  </si>
  <si>
    <t>Belastbaar inkomen eenmanszaak</t>
  </si>
  <si>
    <t>Belastingtarief</t>
  </si>
  <si>
    <t>II. VENNOOTSCHAP</t>
  </si>
  <si>
    <t xml:space="preserve">Sociale bijdragen eenmanszaak </t>
  </si>
  <si>
    <t>Belastingen eenmanszaak</t>
  </si>
  <si>
    <t xml:space="preserve">Belastbaar inkomen eenmanszaak </t>
  </si>
  <si>
    <t>I. EENMANSZAAK</t>
  </si>
  <si>
    <t>NETTO NA VENNOOTSCHAPSBELASTING</t>
  </si>
  <si>
    <t>TARIEF VENNOOTSCHAPSBELASTING</t>
  </si>
  <si>
    <t>TOTAAL</t>
  </si>
  <si>
    <t>Vast recht</t>
  </si>
  <si>
    <t>Bedrag belast met vast recht</t>
  </si>
  <si>
    <t>Vergoeding anders dan in aandelen</t>
  </si>
  <si>
    <t>Vergoeding in aandelen</t>
  </si>
  <si>
    <t>Overgenomen activa</t>
  </si>
  <si>
    <t>Rekening-courant oprichters</t>
  </si>
  <si>
    <t>Andere schulden</t>
  </si>
  <si>
    <t>Saldo openstaande leveranciers</t>
  </si>
  <si>
    <t>Leningen</t>
  </si>
  <si>
    <t>Overgedragen roerende goederen</t>
  </si>
  <si>
    <t>Niet bestemd voor bewoning</t>
  </si>
  <si>
    <t>Geheel of gedeeltelijk bestemd voor bewoning</t>
  </si>
  <si>
    <t>Overgedragen onroerende goederen</t>
  </si>
  <si>
    <t xml:space="preserve">Geactualiseerde besparing vennootschapsbelasting </t>
  </si>
  <si>
    <t>Belasting op stopzettingsmeerwaarden</t>
  </si>
  <si>
    <t>Totaal</t>
  </si>
  <si>
    <t>In eenmanszaak opgebouwd cliënteel</t>
  </si>
  <si>
    <t xml:space="preserve">Reeds geboekte immateriële vaste activa </t>
  </si>
  <si>
    <t>Andere materiële vaste activa</t>
  </si>
  <si>
    <t>Rollend materieel</t>
  </si>
  <si>
    <t>Meubilair</t>
  </si>
  <si>
    <t>Machines en installaties</t>
  </si>
  <si>
    <t>Woningen</t>
  </si>
  <si>
    <t>Bedrijfsgebouwen</t>
  </si>
  <si>
    <t>GEACTUALISEERDE BELASTINGBESPARING</t>
  </si>
  <si>
    <t>AFSCHRIJVINGSTERMIJN</t>
  </si>
  <si>
    <t>NOMINALE BELASTINGBESPARING</t>
  </si>
  <si>
    <t>MEERWAARDE</t>
  </si>
  <si>
    <t>OVERGENOMEN ACTIVA</t>
  </si>
  <si>
    <t>ACTUALISATIEVOET</t>
  </si>
  <si>
    <t xml:space="preserve">TARIEF VENNOOTSCHAPSBELASTING </t>
  </si>
  <si>
    <t>totaal</t>
  </si>
  <si>
    <t>gemeentebelasting</t>
  </si>
  <si>
    <t>basis</t>
  </si>
  <si>
    <t>BELASTING</t>
  </si>
  <si>
    <t>MEERWAARDE OP DE VLOTTENDE ACTIVA</t>
  </si>
  <si>
    <t xml:space="preserve">gemeentebelasting </t>
  </si>
  <si>
    <t>BELASTBAAR TEGEN HET PROGRESSIEF TARIEF</t>
  </si>
  <si>
    <t>BELASTBAAR TEGEN 33%</t>
  </si>
  <si>
    <t>BELASTBARE NETTOWINSTEN OF -BATEN LAATSTE 4 JAAR</t>
  </si>
  <si>
    <t>MEERWAARDE OP DE IMMATERIELE VASTE ACTIVA</t>
  </si>
  <si>
    <t>MEERWAARDE OP DE MATERIELE VASTE ACTIVA</t>
  </si>
  <si>
    <t>Liquide middelen</t>
  </si>
  <si>
    <t>Andere openstaande vorderingen</t>
  </si>
  <si>
    <t>Saldo openstaande klanten</t>
  </si>
  <si>
    <t xml:space="preserve">MEERWAARDE </t>
  </si>
  <si>
    <t>VERKOOPPRIJS OF INBRENGWAARDE</t>
  </si>
  <si>
    <t xml:space="preserve">NETTOBOEKWAARDE </t>
  </si>
  <si>
    <t xml:space="preserve"> WAARDEVERMINDERINGEN</t>
  </si>
  <si>
    <t>AANSCHAFFINGSWAARDE</t>
  </si>
  <si>
    <t>Zelf opgebouwd cliënteel</t>
  </si>
  <si>
    <t>Reeds geboekt in eenmanszaak</t>
  </si>
  <si>
    <t xml:space="preserve">GECUMULEERDE AFSCHRIJVINGEN </t>
  </si>
  <si>
    <t>Andere</t>
  </si>
  <si>
    <t xml:space="preserve">Terreinen </t>
  </si>
  <si>
    <t>Is de overstap van een eenmanszaak naar een vennootschap interessant?</t>
  </si>
  <si>
    <t>basis x 33%</t>
  </si>
  <si>
    <t>basis x progressief tarief</t>
  </si>
  <si>
    <t>Materiële vaste activa</t>
  </si>
  <si>
    <t>Immateriële vaste activa</t>
  </si>
  <si>
    <t>Vlottende vaste activa</t>
  </si>
  <si>
    <t>Besparing vennootschapsbelasting</t>
  </si>
  <si>
    <t>Berekening</t>
  </si>
  <si>
    <t>Totaal belastingen en sociale bijdragen</t>
  </si>
  <si>
    <t>Belastingbesparing</t>
  </si>
  <si>
    <t>TOTAAL BELASTINGEN</t>
  </si>
  <si>
    <t>Personenbelasting en sociale bijdragen op bedrijfsleidersbezoldiging</t>
  </si>
  <si>
    <t>Is de overstap naar een vennootschap nog interessant?</t>
  </si>
  <si>
    <r>
      <t xml:space="preserve">basis x </t>
    </r>
    <r>
      <rPr>
        <b/>
        <u/>
        <sz val="9"/>
        <rFont val="Tahoma"/>
        <family val="2"/>
      </rPr>
      <t>progressief tarief</t>
    </r>
  </si>
  <si>
    <t>Personenbelasting</t>
  </si>
  <si>
    <t>Fiscaal 'kapitaal'</t>
  </si>
  <si>
    <t>Bedrag belast met evenredig recht</t>
  </si>
  <si>
    <r>
      <t>}</t>
    </r>
    <r>
      <rPr>
        <b/>
        <sz val="10"/>
        <color rgb="FF4B0082"/>
        <rFont val="Tahoma"/>
        <family val="2"/>
      </rPr>
      <t xml:space="preserve"> 1. Berekening van de belasting op de stopzettingsmeerwaarden</t>
    </r>
  </si>
  <si>
    <t xml:space="preserve">  1.1. Meerwaarde op de overgedragen activa</t>
  </si>
  <si>
    <t xml:space="preserve">  1.2. Belasting op de stopzettingsmeerwaarden</t>
  </si>
  <si>
    <r>
      <t>}</t>
    </r>
    <r>
      <rPr>
        <b/>
        <sz val="10"/>
        <color rgb="FF4B0082"/>
        <rFont val="Tahoma"/>
        <family val="2"/>
      </rPr>
      <t xml:space="preserve"> 2. Besparing vennootschapsbelasting door extra afschrijvingen op overgenomen activa</t>
    </r>
  </si>
  <si>
    <r>
      <t>}</t>
    </r>
    <r>
      <rPr>
        <b/>
        <sz val="10"/>
        <color rgb="FF4B0082"/>
        <rFont val="Tahoma"/>
        <family val="2"/>
      </rPr>
      <t xml:space="preserve"> 3. Saldo</t>
    </r>
  </si>
  <si>
    <r>
      <t>}</t>
    </r>
    <r>
      <rPr>
        <b/>
        <sz val="10"/>
        <color rgb="FF4B0082"/>
        <rFont val="Tahoma"/>
        <family val="2"/>
      </rPr>
      <t xml:space="preserve"> 4. Berekening registratierechten</t>
    </r>
  </si>
  <si>
    <t xml:space="preserve">  4.1. Aard van de overgenomen activa</t>
  </si>
  <si>
    <t xml:space="preserve">  4.2. Fiscaal 'kapitaal'</t>
  </si>
  <si>
    <t xml:space="preserve">  4.3. Overgenomen passiva en rekening-courant</t>
  </si>
  <si>
    <t xml:space="preserve">  4.4. Verhouding vergoeding in aandelen/geen vergoeding in aandelen</t>
  </si>
  <si>
    <t xml:space="preserve">  4.5. Registratierechten</t>
  </si>
  <si>
    <r>
      <t>}</t>
    </r>
    <r>
      <rPr>
        <b/>
        <sz val="10"/>
        <color rgb="FF4B0082"/>
        <rFont val="Tahoma"/>
        <family val="2"/>
      </rPr>
      <t xml:space="preserve"> 5. Eenvoudige vergelijking inkomstenbelastingen en sociale bijdragen eenmanszaak versus vennootschap voor 1 jaar</t>
    </r>
  </si>
  <si>
    <t>vul de turquoise velden in</t>
  </si>
  <si>
    <t>Nota van de redactie</t>
  </si>
  <si>
    <t>Rekentool</t>
  </si>
  <si>
    <r>
      <rPr>
        <b/>
        <sz val="10"/>
        <color rgb="FFFFFFFF"/>
        <rFont val="Wingdings 3"/>
        <family val="1"/>
        <charset val="2"/>
      </rPr>
      <t>}</t>
    </r>
    <r>
      <rPr>
        <b/>
        <sz val="10"/>
        <color rgb="FFFFFFFF"/>
        <rFont val="Tahoma"/>
        <family val="2"/>
      </rPr>
      <t xml:space="preserve"> Klik </t>
    </r>
    <r>
      <rPr>
        <b/>
        <u/>
        <sz val="10"/>
        <color rgb="FFFFFFFF"/>
        <rFont val="Tahoma"/>
        <family val="2"/>
      </rPr>
      <t>hier</t>
    </r>
  </si>
  <si>
    <t>Stopzettingsmeerwaarden</t>
  </si>
  <si>
    <r>
      <rPr>
        <b/>
        <sz val="9"/>
        <rFont val="Tahoma"/>
        <family val="2"/>
      </rPr>
      <t>Vrijwillige stopzetting:</t>
    </r>
    <r>
      <rPr>
        <sz val="9"/>
        <rFont val="Tahoma"/>
        <family val="2"/>
      </rPr>
      <t xml:space="preserve"> wij gaan hierbij uit van een vrijwillige stopzetting (anders dan een gedwongen stopzetting of een stopzetting vanaf 60 jaar of ingevolge overlijden).</t>
    </r>
  </si>
  <si>
    <t>Hoe wordt dit belast?</t>
  </si>
  <si>
    <t>Tarief meerwaarde vrijwillige stopzetting</t>
  </si>
  <si>
    <t>Immateriële vaste activa tot grenswaarde (1)</t>
  </si>
  <si>
    <t>Andere (handelsvorderingen, voorraden)</t>
  </si>
  <si>
    <t>Belastingbesparing op de overgenomen activa</t>
  </si>
  <si>
    <t>Registratierechten op de zgn. ‘gemengde’ inbreng</t>
  </si>
  <si>
    <t>Voorbeeld:</t>
  </si>
  <si>
    <t>Een eenmanszaak met een bedrijfsgebouw dat € 250.000 waard is en roerende goederen (machines, gereedschap, voorraden, enz.) met een totale waarde van € 150.000.</t>
  </si>
  <si>
    <t>Checklist</t>
  </si>
  <si>
    <r>
      <rPr>
        <b/>
        <sz val="9"/>
        <rFont val="Tahoma"/>
        <family val="2"/>
      </rPr>
      <t>Wat?</t>
    </r>
    <r>
      <rPr>
        <sz val="9"/>
        <rFont val="Tahoma"/>
        <family val="2"/>
      </rPr>
      <t xml:space="preserve"> De stopzetting van een eenmanszaak om vervolgens via een vennootschap verder te werken; de actiefbestanddelen van die eenmanszaak worden verzilverd of ingebracht in de vennootschap aan hun ‘marktwaarde’. Maakt men daarbij ‘winst’ (lees: activa overgedragen voor een hogere waarde dan hun boekwaarde), dan is dat fiscaal gezien een zgn. stopzettingsmeerwaarde waarop men privé belast wordt (personenbelasting + aanvullende gemeentebelasting).</t>
    </r>
  </si>
  <si>
    <t>Er wordt hierbij dus abstractie gemaakt van een situatie waarbij het zou gaan om een zgn. inbreng van 'een bedrijfstak of algemeenheid van goederen' (volledig vergoed in aandelen), dewelke immers fiscaal neutraal zou plaatsvinden (ingebracht aan boekwaarde).</t>
  </si>
  <si>
    <t>Progressief tarief pb</t>
  </si>
  <si>
    <r>
      <rPr>
        <b/>
        <sz val="9"/>
        <rFont val="Tahoma"/>
        <family val="2"/>
      </rPr>
      <t>Let op!</t>
    </r>
    <r>
      <rPr>
        <sz val="9"/>
        <rFont val="Tahoma"/>
        <family val="2"/>
      </rPr>
      <t xml:space="preserve"> Alle tarieven worden nog verhoogd met de gemeentebelasting. </t>
    </r>
  </si>
  <si>
    <r>
      <t xml:space="preserve">Let op! </t>
    </r>
    <r>
      <rPr>
        <sz val="9"/>
        <rFont val="Tahoma"/>
        <family val="2"/>
      </rPr>
      <t>Het is niet van belang waarop de overgenomen schulden precies betrekking hebben. Het moeten m.a.w. geen schulden zijn die betrekking hebben op het pand.</t>
    </r>
  </si>
  <si>
    <r>
      <t xml:space="preserve">Tip. </t>
    </r>
    <r>
      <rPr>
        <sz val="9"/>
        <rFont val="Tahoma"/>
        <family val="2"/>
      </rPr>
      <t>Door de algemene antimisbruikbepaling is het, in tegenstelling tot vroeger, niet meer aan te raden om de gemengde inbreng te ‘splitsen’, tenzij u hiervoor uiteraard een ernstige niet-fiscale reden kunt voorleggen.</t>
    </r>
  </si>
  <si>
    <r>
      <t>Fiscale 'step-up':</t>
    </r>
    <r>
      <rPr>
        <sz val="9"/>
        <rFont val="Tahoma"/>
        <family val="2"/>
      </rPr>
      <t xml:space="preserve"> de fiscale waarde van de overgenomen activa is gelijk aan hun werkelijke waarde in plaats van de boekwaarde die ze bij de eenmanszaak hadden. De verkrijgende vennootschap kan deze activa ook afschrijven op die hogere werkelijke waarde (‘step-up’) --&gt; meer fiscaal aftrekbare kosten (belastingbesparing aan het toepasselijk tarief vennootschapsbelasting).</t>
    </r>
  </si>
  <si>
    <r>
      <t>Wat?</t>
    </r>
    <r>
      <rPr>
        <sz val="9"/>
        <rFont val="Tahoma"/>
        <family val="2"/>
      </rPr>
      <t xml:space="preserve"> Men spreekt van een gemengde inbreng als men in ruil voor de overgedragen goederen niet enkel aandelen krijgt. Men laat bv. ook een deel van de vergoeding voor de overgedragen goederen boeken op diens rekening-courant (rc) of de vennootschap neemt schulden van de eenmanszaak over. </t>
    </r>
  </si>
  <si>
    <t>Oprichting BV: de eenmanszaak wordt deels, voor € 100.000, ingebracht in het fiscaal ‘kapitaal’ van de vennootschap en deels, voor de rest van de overgedragen goederen ter waarde van € 300.000, wordt een vordering in rc geboekt of neemt de vennootschap (voor € 300.000) leningen over.</t>
  </si>
  <si>
    <t>Immateriële vaste activa boven grenswaarde (1)</t>
  </si>
  <si>
    <t>(1) Het grensbedrag is het totaal van de belastbare nettowinsten of -baten van de vier jaar vóór het jaar van stopzetting.</t>
  </si>
  <si>
    <t>Le passage en société est-il encore intéressant ?</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</si>
  <si>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</si>
  <si>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</si>
  <si>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</si>
  <si>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t>Plus-value de cessation</t>
  </si>
  <si>
    <r>
      <rPr>
        <b/>
        <sz val="9"/>
        <rFont val="Tahoma"/>
        <family val="2"/>
      </rPr>
      <t>Quoi ?</t>
    </r>
    <r>
      <rPr>
        <sz val="9"/>
        <rFont val="Tahoma"/>
        <family val="2"/>
      </rPr>
      <t xml:space="preserve"> Mettre fin à une entreprise individuelle, afin de continuer à travailler dans le cadre d'une société ; les actifs de cette entreprise individuelle sont rachetés ou apportés à la société à leur « valeur de marché ». Si l'on réalise un « bénéfice » (si des actifs sont apportés pour une valeur supérieure à leur valeur comptable), il s'agit, fiscalement, d'une plus-value de cessation sur laquelle on est imposé à titre privé (impôt sur le revenu des personnes physiques + additionnels communaux).</t>
    </r>
  </si>
  <si>
    <t>Nous ne nous penchons donc pas, ici, sur la situation dans laquelle on procède à un apport de « branche d'activité » ou d'une « universalité de biens » (entièrement rémunéré en actions), qui serait fiscalement neutre (apport à la valeur comptable).</t>
  </si>
  <si>
    <r>
      <rPr>
        <b/>
        <sz val="9"/>
        <rFont val="Tahoma"/>
        <family val="2"/>
      </rPr>
      <t>Cessation volontaire :</t>
    </r>
    <r>
      <rPr>
        <sz val="9"/>
        <rFont val="Tahoma"/>
        <family val="2"/>
      </rPr>
      <t xml:space="preserve"> nous supposons ici qu'il s'agit d'une cessation volontaire (par opposition à une cessation forcée ou une cessation à partir de 60 ans ou pour cause de décès).</t>
    </r>
  </si>
  <si>
    <t>Comment est-ce imposé ?</t>
  </si>
  <si>
    <t>Taux plus-value de cessation volontaire</t>
  </si>
  <si>
    <t>Immobilisations incorporelles jusqu'au plafond (1)</t>
  </si>
  <si>
    <t>Immobilisations incorporelles au-delà du plafond (1)</t>
  </si>
  <si>
    <t>Taux progressifs IPP</t>
  </si>
  <si>
    <t>Immobilisations corporelles</t>
  </si>
  <si>
    <t>Autres (créances commerciales, stocks)</t>
  </si>
  <si>
    <r>
      <rPr>
        <b/>
        <sz val="9"/>
        <rFont val="Tahoma"/>
        <family val="2"/>
      </rPr>
      <t>Attention !</t>
    </r>
    <r>
      <rPr>
        <sz val="9"/>
        <rFont val="Tahoma"/>
        <family val="2"/>
      </rPr>
      <t xml:space="preserve"> Tous ces taux doivent encore être majorés des centimes additionnels communaux. </t>
    </r>
  </si>
  <si>
    <t>(1) Le plafond correspond au total des bénéfices ou profits nets imposables des quatre années précédant celle de la cessation.</t>
  </si>
  <si>
    <t>Économie d'impôt sur les actifs repris</t>
  </si>
  <si>
    <r>
      <t>« Step up » fiscal :</t>
    </r>
    <r>
      <rPr>
        <sz val="9"/>
        <rFont val="Tahoma"/>
        <family val="2"/>
      </rPr>
      <t xml:space="preserve"> la valeur fiscale des biens acquis correspond à leur valeur réelle, au lieu de la valeur comptable qu'ils avaient pour l'entreprise individuelle. La société acquérante peut donc les amortir sur cette valeur réelle plus élevée (« step up ») --&gt; plus de frais déductibles fiscalement (économie d'impôt au taux applicable à l'impôt des sociétés).</t>
    </r>
  </si>
  <si>
    <t>Droits d'enregistrement sur un apport « mixte »</t>
  </si>
  <si>
    <r>
      <t xml:space="preserve">Quoi ? </t>
    </r>
    <r>
      <rPr>
        <sz val="9"/>
        <rFont val="Tahoma"/>
        <family val="2"/>
      </rPr>
      <t xml:space="preserve">On parle d'apport mixte lorsque l'on ne reçoit pas seulement des actions en échange des biens transférés. On peut ainsi, par exemple, comptabiliser une partie du prix des biens apportés sur le compte courant (C/C), ou faire reprendre par la société les dettes de l'entreprise individuelle. </t>
    </r>
  </si>
  <si>
    <r>
      <t xml:space="preserve">Attention ! </t>
    </r>
    <r>
      <rPr>
        <sz val="9"/>
        <rFont val="Tahoma"/>
        <family val="2"/>
      </rPr>
      <t>L'objet exact des dettes reprises importe peu. En d'autres termes, il ne doit pas nécessairement s'agir de dettes liées à l'immeuble.</t>
    </r>
  </si>
  <si>
    <r>
      <t xml:space="preserve">Attention ! </t>
    </r>
    <r>
      <rPr>
        <sz val="9"/>
        <rFont val="Tahoma"/>
        <family val="2"/>
      </rPr>
      <t>Lorsqu'une personne physique n'apporte pas un bâtiment d'entreprise, mais plutôt un bâtiment qui peut être utilisé entièrement ou partiellement comme logement, la société doit payer 12 % (Flandre) ou 12,50 % (Wallonie et Bruxelles) sur la valeur totale de ce bâtiment.</t>
    </r>
  </si>
  <si>
    <t>Exemple :</t>
  </si>
  <si>
    <t>Une entreprise individuelle avec un bâtiment d'entreprise d'une valeur de 250.000 € et des biens mobiliers (machines, outils, stocks, etc.) d'une valeur totale de 150.000 €.</t>
  </si>
  <si>
    <t>Création de la SRL : l'entreprise individuelle est apportée en partie, pour 100.000 €, au « capital » fiscal de la société et, pour le reste des biens transférés (d'une valeur de 300.000 €), une créance est enregistrée en C/C, ou la société reprend des prêts pour 300.000 €.</t>
  </si>
  <si>
    <r>
      <t xml:space="preserve">Conseil. </t>
    </r>
    <r>
      <rPr>
        <sz val="9"/>
        <rFont val="Tahoma"/>
        <family val="2"/>
      </rPr>
      <t>À cause de la disposition générale anti-abus et contrairement à ce qui se faisait jadis, il n'est plus conseillé de « diviser » l'apport mixte, à moins, bien sûr, que vous ne puissiez fournir une raison non fiscale sérieuse justifiant cette manière de faire.</t>
    </r>
  </si>
  <si>
    <t>Le passage d'une entreprise individuelle à une société est-il intéressant ?</t>
  </si>
  <si>
    <t>Complétez les cases turquoise</t>
  </si>
  <si>
    <r>
      <t>}</t>
    </r>
    <r>
      <rPr>
        <b/>
        <sz val="10"/>
        <color rgb="FF4B0082"/>
        <rFont val="Tahoma"/>
        <family val="2"/>
      </rPr>
      <t xml:space="preserve"> 1. Calcul de l'impôt sur les plus-values de cessation</t>
    </r>
  </si>
  <si>
    <t xml:space="preserve">  1.1. Plus-values sur les actifs transférés</t>
  </si>
  <si>
    <t>VALEUR D'ACQUISITION</t>
  </si>
  <si>
    <t xml:space="preserve">AMORTISSEMENTS CUMULÉS </t>
  </si>
  <si>
    <t xml:space="preserve">VALEUR COMPTABLE NETTE </t>
  </si>
  <si>
    <t>PRIX DE VENTE OU VALEUR D'APPORT</t>
  </si>
  <si>
    <t xml:space="preserve">PLUS-VALUE </t>
  </si>
  <si>
    <t xml:space="preserve">Terrains </t>
  </si>
  <si>
    <t>Bâtiments d'entreprise</t>
  </si>
  <si>
    <t>Logements</t>
  </si>
  <si>
    <t>Machines et installations</t>
  </si>
  <si>
    <t>Mobilier</t>
  </si>
  <si>
    <t>Matériel roulant</t>
  </si>
  <si>
    <t>Autres</t>
  </si>
  <si>
    <t>TOTAL</t>
  </si>
  <si>
    <t>Immobilisations incorporelles</t>
  </si>
  <si>
    <t>Déjà comptabilisées pour l'entreprise individuelle</t>
  </si>
  <si>
    <t>Clientèle constituée</t>
  </si>
  <si>
    <t>Actifs circulants</t>
  </si>
  <si>
    <t>RÉDUCTIONS DE VALEUR</t>
  </si>
  <si>
    <t>Solde créditeur clients</t>
  </si>
  <si>
    <t>Autres créances</t>
  </si>
  <si>
    <t>Moyens liquides</t>
  </si>
  <si>
    <t xml:space="preserve">  1.2. Impôt sur les plus-values de cessation</t>
  </si>
  <si>
    <t>PLUS-VALUES SUR LES IMMOBILISATIONS CORPORELLES</t>
  </si>
  <si>
    <t>IMPÔT</t>
  </si>
  <si>
    <t>base</t>
  </si>
  <si>
    <t>impôts communaux</t>
  </si>
  <si>
    <t>total</t>
  </si>
  <si>
    <t>PLUS-VALUES SUR LES IMMOBILISATIONS INCORPORELLES</t>
  </si>
  <si>
    <t>BÉNÉFICES/PROFITS NETS IMPOSABLES 4 DERNIÈRES ANNÉES</t>
  </si>
  <si>
    <t>IMPOSABLES À 33%</t>
  </si>
  <si>
    <t>IMPOSABLES AU TAUX PROGRESSIF</t>
  </si>
  <si>
    <t>IMPÔTS</t>
  </si>
  <si>
    <t>base x 33%</t>
  </si>
  <si>
    <t>base x taux progressif</t>
  </si>
  <si>
    <t>PLUS-VALUE SUR LES ACTIFS CIRCULANTS</t>
  </si>
  <si>
    <t>IMPÔTS TOTAUX</t>
  </si>
  <si>
    <r>
      <t>}</t>
    </r>
    <r>
      <rPr>
        <b/>
        <sz val="10"/>
        <color rgb="FF4B0082"/>
        <rFont val="Tahoma"/>
        <family val="2"/>
      </rPr>
      <t xml:space="preserve"> 2. Économies sur l'impôt des sociétés grâce aux amortissements supplémentaires sur les actifs repris</t>
    </r>
  </si>
  <si>
    <t xml:space="preserve">TAUX IMPÔT DES SOCIÉTÉS </t>
  </si>
  <si>
    <t>TAUX D'ACTUALISATION</t>
  </si>
  <si>
    <t>ACTIFS REPRIS</t>
  </si>
  <si>
    <t>PLUS-VALUES</t>
  </si>
  <si>
    <t>ÉCONOMIE D'IMPÔT NOMINALE</t>
  </si>
  <si>
    <t>DÉLAIS D'AMORTISSEMENT</t>
  </si>
  <si>
    <t>ÉCONOMIE D'IMPÔT ACTUALISÉE</t>
  </si>
  <si>
    <t>Autres immobilisations corporelles</t>
  </si>
  <si>
    <t>Immobilisations corporelles déjà comptabilisées</t>
  </si>
  <si>
    <t>Clientèle constituée en indépendant</t>
  </si>
  <si>
    <t>Total</t>
  </si>
  <si>
    <r>
      <t>}</t>
    </r>
    <r>
      <rPr>
        <b/>
        <sz val="10"/>
        <color rgb="FF4B0082"/>
        <rFont val="Tahoma"/>
        <family val="2"/>
      </rPr>
      <t xml:space="preserve"> 3. Solde</t>
    </r>
  </si>
  <si>
    <t>Impôt sur les plus-values de cessation</t>
  </si>
  <si>
    <t xml:space="preserve">Économie sur l'impôt des sociétés actualisée </t>
  </si>
  <si>
    <r>
      <t>}</t>
    </r>
    <r>
      <rPr>
        <b/>
        <sz val="10"/>
        <color rgb="FF4B0082"/>
        <rFont val="Tahoma"/>
        <family val="2"/>
      </rPr>
      <t xml:space="preserve"> 4. Calcul des droits d'enregistrement</t>
    </r>
  </si>
  <si>
    <t xml:space="preserve">  4.1. Nature des actifs repris</t>
  </si>
  <si>
    <t>Biens immobiliers transférés</t>
  </si>
  <si>
    <t>Destinés au logement en totalité ou en partie</t>
  </si>
  <si>
    <t>Non destinés au logement</t>
  </si>
  <si>
    <t>Biens mobiliers transférés</t>
  </si>
  <si>
    <t xml:space="preserve">  4.2. Capital fiscal</t>
  </si>
  <si>
    <t>Capital fiscal</t>
  </si>
  <si>
    <t xml:space="preserve">  4.3. Passifs repris et compte courant</t>
  </si>
  <si>
    <t>Emprunts</t>
  </si>
  <si>
    <t>Solde débiteur fournisseurs</t>
  </si>
  <si>
    <t>Autres dettes</t>
  </si>
  <si>
    <t>Compte courant fondateurs</t>
  </si>
  <si>
    <t xml:space="preserve">  4.4. Comparaison rémunération en actions ou autre qu'en actions</t>
  </si>
  <si>
    <t>Actifs repris</t>
  </si>
  <si>
    <t>Rémunération en actions</t>
  </si>
  <si>
    <t>Rémunération autre qu'en actions</t>
  </si>
  <si>
    <t xml:space="preserve">  4.5. Droits d'enregistrement</t>
  </si>
  <si>
    <t>Montant imposé au droit fixe</t>
  </si>
  <si>
    <t>Montant imposé au droit proportionnel</t>
  </si>
  <si>
    <t>immeuble situé en Région flamande (12%)</t>
  </si>
  <si>
    <t>immeuble situé en Région wallonne (12,5%)</t>
  </si>
  <si>
    <t>immeuble situé en Région bruxelloise (12,5%)</t>
  </si>
  <si>
    <t>Calcul</t>
  </si>
  <si>
    <t>Droit fixe</t>
  </si>
  <si>
    <t>Région flamande (12%)</t>
  </si>
  <si>
    <t>Région wallonne (12,5%)</t>
  </si>
  <si>
    <t>TAUX DE L'IMPÔT DES SOCIÉTÉS</t>
  </si>
  <si>
    <t>Économie sur l'impôt des sociétés</t>
  </si>
  <si>
    <t>NET APRÈS IMPÔT DES SOCIÉTÉS</t>
  </si>
  <si>
    <r>
      <t>}</t>
    </r>
    <r>
      <rPr>
        <b/>
        <sz val="10"/>
        <color rgb="FF4B0082"/>
        <rFont val="Tahoma"/>
        <family val="2"/>
      </rPr>
      <t xml:space="preserve"> 5. Comparaison simple de l'IPP et des cotisations sociales des indépendants avec une société pour une année</t>
    </r>
  </si>
  <si>
    <t>I. INDÉPENDANT</t>
  </si>
  <si>
    <t>II. SOCIÉTÉ</t>
  </si>
  <si>
    <t>Revenus imposables indépendant</t>
  </si>
  <si>
    <t>1. Économie sur l'impôt des sociétés</t>
  </si>
  <si>
    <t>Impôt indépendant</t>
  </si>
  <si>
    <t>Taux d'imposition</t>
  </si>
  <si>
    <t>Cotisations sociales indépendant</t>
  </si>
  <si>
    <t>Total des impôts et cotisations sociales</t>
  </si>
  <si>
    <t>Rémunération du dirigeant d'entreprise</t>
  </si>
  <si>
    <t>Revenus imposables société</t>
  </si>
  <si>
    <t>Économie d'impôts</t>
  </si>
  <si>
    <t>IPP et cotisations sociales sur la rémunération du dirigeant</t>
  </si>
  <si>
    <t>Rémunération du dirigeant brute</t>
  </si>
  <si>
    <t>Cotisations sociales</t>
  </si>
  <si>
    <t>III. SOLDE</t>
  </si>
  <si>
    <t>Frais professionnels forfaitaires</t>
  </si>
  <si>
    <t>Impôt et cotisations sociales indépendant</t>
  </si>
  <si>
    <t>Rémunération du dirigeant imposable</t>
  </si>
  <si>
    <t>Impôt et cotisations sociales société</t>
  </si>
  <si>
    <t>Impôt</t>
  </si>
  <si>
    <t>Total impôts et cotisations sociales</t>
  </si>
  <si>
    <r>
      <t xml:space="preserve">Let op! </t>
    </r>
    <r>
      <rPr>
        <sz val="9"/>
        <rFont val="Tahoma"/>
        <family val="2"/>
      </rPr>
      <t>Wanneer een natuurlijk persoon geen bedrijfsgebouw inbrengt, maar een gebouw dat geheel of gedeeltelijk gebruikt kan worden als woning, moet de vennootschap wel registratierechten betalen op de volledige waarde van dat gebouw.</t>
    </r>
  </si>
  <si>
    <t>Er moeten in ons voorbeeld € 22.500 of € 23.437,50 evenredige registratierechten betaald worden (€ 250.000 x € 300.000 / € 400.000 x 12% of 12,50%).</t>
  </si>
  <si>
    <t>Dans notre exemple, 22.500 € ou 23.437,50 € de droits d'enregistrement proportionnels doivent être payés (250.000 € x 300.000 € / 400.000 € x 12 % ou 12,50 %).</t>
  </si>
  <si>
    <r>
      <rPr>
        <b/>
        <sz val="10"/>
        <color rgb="FFFFFFFF"/>
        <rFont val="Wingdings 3"/>
        <family val="1"/>
        <charset val="2"/>
      </rPr>
      <t>}</t>
    </r>
    <r>
      <rPr>
        <b/>
        <sz val="10"/>
        <color rgb="FFFFFFFF"/>
        <rFont val="Tahoma"/>
        <family val="2"/>
      </rPr>
      <t xml:space="preserve"> </t>
    </r>
    <r>
      <rPr>
        <b/>
        <u/>
        <sz val="10"/>
        <color rgb="FFFFFFFF"/>
        <rFont val="Tahoma"/>
        <family val="2"/>
      </rPr>
      <t>Klik hier</t>
    </r>
  </si>
  <si>
    <t>Personaliseer uw berekeningen! De filenaam waarmee u de tool bewaart, verschijnt in de header van de geprinte versie.</t>
  </si>
  <si>
    <t>Open de checklists met Adobe Acrobat Reader om ze optimaal te kunnen gebruiken.</t>
  </si>
  <si>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</si>
  <si>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</si>
  <si>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</si>
  <si>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FILENAME VL TAXIQ</t>
  </si>
  <si>
    <t>FILENAME WA TAXIQ</t>
  </si>
  <si>
    <t>FILENAME VL BASIC</t>
  </si>
  <si>
    <t>FILENAME WA BASIC</t>
  </si>
  <si>
    <t>TAG plakken in properties</t>
  </si>
  <si>
    <t>TAXIQ</t>
  </si>
  <si>
    <t>Update tool</t>
  </si>
  <si>
    <t>VL</t>
  </si>
  <si>
    <t>ID</t>
  </si>
  <si>
    <t>Titel</t>
  </si>
  <si>
    <t>Filename</t>
  </si>
  <si>
    <t>Minor/Major?</t>
  </si>
  <si>
    <t>Major</t>
  </si>
  <si>
    <t>Wijziging inleiding?</t>
  </si>
  <si>
    <t>Neen</t>
  </si>
  <si>
    <t>Nieuwe zaken voor taalcheck/vertaling?</t>
  </si>
  <si>
    <t>Inhoudelijke info voor de redactie?</t>
  </si>
  <si>
    <t>Update naar xlsx?</t>
  </si>
  <si>
    <t>Opmerkingen</t>
  </si>
  <si>
    <t xml:space="preserve">Geen taalcheck nodig. </t>
  </si>
  <si>
    <t>WA</t>
  </si>
  <si>
    <t>BASIC</t>
  </si>
  <si>
    <t>Finename</t>
  </si>
  <si>
    <r>
      <t>}</t>
    </r>
    <r>
      <rPr>
        <b/>
        <sz val="10"/>
        <color theme="6"/>
        <rFont val="Tahoma"/>
        <family val="2"/>
      </rPr>
      <t xml:space="preserve"> 1. Berekening van de belasting op de stopzettingsmeerwaarden</t>
    </r>
  </si>
  <si>
    <r>
      <t>}</t>
    </r>
    <r>
      <rPr>
        <b/>
        <sz val="10"/>
        <color theme="6"/>
        <rFont val="Tahoma"/>
        <family val="2"/>
      </rPr>
      <t xml:space="preserve"> 1. Calcul de l'impôt sur les plus-values de cessation</t>
    </r>
  </si>
  <si>
    <t>vul de blauwe velden in</t>
  </si>
  <si>
    <t>Complétez les cases bleues</t>
  </si>
  <si>
    <r>
      <t>}</t>
    </r>
    <r>
      <rPr>
        <b/>
        <sz val="10"/>
        <color theme="6"/>
        <rFont val="Tahoma"/>
        <family val="2"/>
      </rPr>
      <t xml:space="preserve"> 2. Économies sur l'impôt des sociétés grâce aux amortissements supplémentaires sur les actifs repris</t>
    </r>
  </si>
  <si>
    <r>
      <t>}</t>
    </r>
    <r>
      <rPr>
        <b/>
        <sz val="10"/>
        <color theme="6"/>
        <rFont val="Tahoma"/>
        <family val="2"/>
      </rPr>
      <t xml:space="preserve"> 2. Besparing vennootschapsbelasting door extra afschrijvingen op overgenomen activa</t>
    </r>
  </si>
  <si>
    <r>
      <t>}</t>
    </r>
    <r>
      <rPr>
        <b/>
        <sz val="10"/>
        <color theme="6"/>
        <rFont val="Tahoma"/>
        <family val="2"/>
      </rPr>
      <t xml:space="preserve"> 3. Solde</t>
    </r>
  </si>
  <si>
    <r>
      <t>}</t>
    </r>
    <r>
      <rPr>
        <b/>
        <sz val="10"/>
        <color theme="6"/>
        <rFont val="Tahoma"/>
        <family val="2"/>
      </rPr>
      <t xml:space="preserve"> 4. Calcul des droits d'enregistrement</t>
    </r>
  </si>
  <si>
    <r>
      <t>}</t>
    </r>
    <r>
      <rPr>
        <b/>
        <sz val="10"/>
        <color theme="6"/>
        <rFont val="Tahoma"/>
        <family val="2"/>
      </rPr>
      <t xml:space="preserve"> 5. Comparaison simple de l'IPP et des cotisations sociales des indépendants avec une société pour une année</t>
    </r>
  </si>
  <si>
    <r>
      <t>}</t>
    </r>
    <r>
      <rPr>
        <b/>
        <sz val="10"/>
        <color theme="6"/>
        <rFont val="Tahoma"/>
        <family val="2"/>
      </rPr>
      <t xml:space="preserve"> 3. Saldo</t>
    </r>
  </si>
  <si>
    <r>
      <t>}</t>
    </r>
    <r>
      <rPr>
        <b/>
        <sz val="10"/>
        <color theme="6"/>
        <rFont val="Tahoma"/>
        <family val="2"/>
      </rPr>
      <t xml:space="preserve"> 4. Berekening registratierechten</t>
    </r>
  </si>
  <si>
    <r>
      <t>}</t>
    </r>
    <r>
      <rPr>
        <b/>
        <sz val="10"/>
        <color theme="6"/>
        <rFont val="Tahoma"/>
        <family val="2"/>
      </rPr>
      <t xml:space="preserve"> 5. Eenvoudige vergelijking inkomstenbelastingen en sociale bijdragen eenmanszaak versus vennootschap voor 1 jaar</t>
    </r>
  </si>
  <si>
    <t>Omvorming van eenmanszaak naar vennootschap</t>
  </si>
  <si>
    <t>Omvorming van eenmanszaak naar vennootschap.xlsx</t>
  </si>
  <si>
    <t>Passage de l'indépendant à la société</t>
  </si>
  <si>
    <t>Passage de l'indépendant à la société.xlsx</t>
  </si>
  <si>
    <t>RR VL aangepast</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</si>
  <si>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</si>
  <si>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</si>
  <si>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t>Lefebvre Sarrut Belgium NV | Hoogstraat 139 - Bus 6 | 1000 Brussel | T 0800 39 067</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</si>
  <si>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</si>
  <si>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</si>
  <si>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</si>
  <si>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</si>
  <si>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 xml:space="preserve">Lefebvre Sarrut Belgium SA | Rue Haute 139 - Boite 6 | 1000 Bruxelles | T 0800 39 067 </t>
  </si>
  <si>
    <r>
      <t xml:space="preserve">Hoeveel registratierechten? </t>
    </r>
    <r>
      <rPr>
        <sz val="9"/>
        <rFont val="Tahoma"/>
        <family val="2"/>
      </rPr>
      <t>2% of 12% (Vlaanderen) of 3% of 12,50% (Wallonië) en 12,50% (Brussel) op de waarde van de onroerende goederen, maar in verhouding tot het deel van de inbreng dat niet in aandelen vergoed wordt. Op het gedeelte van de inbreng dat wel vergoed wordt in aandelen zal enkel het vaste recht van 50 euro van toepassing zijn.</t>
    </r>
  </si>
  <si>
    <r>
      <t xml:space="preserve">Combien de droits d'enregistrement ? </t>
    </r>
    <r>
      <rPr>
        <sz val="9"/>
        <rFont val="Tahoma"/>
        <family val="2"/>
      </rPr>
      <t>2% ou 12 % (Flandre) ou 3% ou 12,50 % (Wallonie) ou 12,50% (Bruxelles) de la valeur du bien immobilier, mais au prorata de la partie de l'apport qui n'est pas rémunérée en actions. La partie de l'apport qui est rémunérée en actions ne sera soumise qu'au droit fixe de 50 €.</t>
    </r>
  </si>
  <si>
    <t>immeuble situé en Région wallonne (3%)</t>
  </si>
  <si>
    <t>Région wallonne (3%)</t>
  </si>
  <si>
    <t>immeuble situé en Région flamande (2%)</t>
  </si>
  <si>
    <t>Région flamande (2%)</t>
  </si>
  <si>
    <t>Région bruxelloise (12,5%)</t>
  </si>
  <si>
    <t>vastgoed belast aan 12,5% (Brussel)</t>
  </si>
  <si>
    <t>vastgoed belast aan 2% (Vlaanderen)</t>
  </si>
  <si>
    <t>vastgoed belast aan 12% (Vlaanderen)</t>
  </si>
  <si>
    <t>vastgoed belast aan 3% (Wallonië)</t>
  </si>
  <si>
    <t>vastgoed belast aan 12,5% (Wallonië)</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</si>
  <si>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</si>
  <si>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</si>
  <si>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Lefebvre Sarrut Belgium SA | Rue Haute 139 - Boite 6 | 1000 Bruxelles | T 0800 39 067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</si>
</sst>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00\ _B_F_-;\-* #,##0.00\ _B_F_-;_-* &quot;-&quot;??\ _B_F_-;_-@_-"/>
    <numFmt numFmtId="167" formatCode="_-* #,##0\ _B_F_-;\-* #,##0\ _B_F_-;_-* &quot;-&quot;??\ _B_F_-;_-@_-"/>
    <numFmt numFmtId="168" formatCode="_ * #,##0_ ;_ * \-#,##0_ ;_ * &quot;-&quot;??_ ;_ @_ "/>
    <numFmt numFmtId="169" formatCode="&quot;€&quot;\ #,##0.00"/>
    <numFmt numFmtId="170" formatCode="&quot;Redactioneel bijgewerkt tot&quot;\ dd\.mm\.yyyy"/>
    <numFmt numFmtId="172" formatCode="&quot;À jour au&quot;\ dd\.mm\.yyyy"/>
  </numFmts>
  <fonts count="78">
    <font>
      <sz val="9"/>
      <color indexed="8"/>
      <name val="Tahoma"/>
      <family val="2"/>
    </font>
    <font>
      <sz val="9"/>
      <color theme="1"/>
      <name val="Tahoma"/>
      <family val="2"/>
    </font>
    <font>
      <sz val="9"/>
      <color theme="1"/>
      <name val="Tahoma"/>
      <family val="2"/>
    </font>
    <font>
      <sz val="9"/>
      <color theme="1"/>
      <name val="Tahoma"/>
      <family val="2"/>
    </font>
    <font>
      <sz val="11"/>
      <color indexed="8"/>
      <name val="Calibri"/>
      <family val="2"/>
    </font>
    <font>
      <sz val="9"/>
      <color indexed="8"/>
      <name val="Tahoma"/>
      <family val="2"/>
    </font>
    <font>
      <u/>
      <sz val="14"/>
      <color indexed="55"/>
      <name val="Wingdings"/>
      <charset val="2"/>
    </font>
    <font>
      <sz val="20"/>
      <color indexed="45"/>
      <name val="Wingdings 3"/>
      <family val="1"/>
      <charset val="2"/>
    </font>
    <font>
      <sz val="20"/>
      <color indexed="53"/>
      <name val="Webdings"/>
      <family val="1"/>
      <charset val="2"/>
    </font>
    <font>
      <sz val="20"/>
      <color indexed="53"/>
      <name val="Wingdings 3"/>
      <family val="1"/>
      <charset val="2"/>
    </font>
    <font>
      <b/>
      <sz val="9"/>
      <color indexed="16"/>
      <name val="Tahoma"/>
      <family val="2"/>
    </font>
    <font>
      <sz val="7"/>
      <color indexed="47"/>
      <name val="Small Fonts"/>
      <family val="2"/>
    </font>
    <font>
      <sz val="10"/>
      <name val="Arial"/>
      <family val="2"/>
    </font>
    <font>
      <sz val="9"/>
      <name val="Arial"/>
      <family val="2"/>
    </font>
    <font>
      <sz val="11"/>
      <name val="Arial"/>
      <family val="2"/>
    </font>
    <font>
      <b/>
      <sz val="9"/>
      <color indexed="81"/>
      <name val="Tahoma"/>
      <family val="2"/>
    </font>
    <font>
      <sz val="9"/>
      <color indexed="81"/>
      <name val="Tahoma"/>
      <family val="2"/>
    </font>
    <font>
      <b/>
      <sz val="9"/>
      <name val="Tahoma"/>
      <family val="2"/>
    </font>
    <font>
      <sz val="9"/>
      <name val="Tahoma"/>
      <family val="2"/>
    </font>
    <font>
      <b/>
      <u/>
      <sz val="9"/>
      <name val="Tahoma"/>
      <family val="2"/>
    </font>
    <font>
      <sz val="11"/>
      <color theme="1"/>
      <name val="Calibri"/>
      <family val="2"/>
      <scheme val="minor"/>
    </font>
    <font>
      <u/>
      <sz val="11"/>
      <color theme="10"/>
      <name val="Calibri"/>
      <family val="2"/>
      <scheme val="minor"/>
    </font>
    <font>
      <b/>
      <sz val="8"/>
      <color theme="0"/>
      <name val="Tahoma"/>
      <family val="2"/>
    </font>
    <font>
      <b/>
      <sz val="9"/>
      <color theme="0" tint="-4.9989318521683403E-2"/>
      <name val="Tahoma"/>
      <family val="2"/>
    </font>
    <font>
      <b/>
      <sz val="9"/>
      <color theme="0"/>
      <name val="Tahoma"/>
      <family val="2"/>
    </font>
    <font>
      <b/>
      <sz val="10"/>
      <color rgb="FF4B0082"/>
      <name val="Wingdings 3"/>
      <family val="1"/>
      <charset val="2"/>
    </font>
    <font>
      <b/>
      <sz val="10"/>
      <color rgb="FF4B0082"/>
      <name val="Tahoma"/>
      <family val="2"/>
    </font>
    <font>
      <sz val="18"/>
      <color theme="0"/>
      <name val="tahoma"/>
      <family val="2"/>
    </font>
    <font>
      <sz val="9"/>
      <color rgb="FF00CED1"/>
      <name val="Tahoma"/>
      <family val="2"/>
    </font>
    <font>
      <sz val="9"/>
      <color rgb="FFE6E6E6"/>
      <name val="Tahoma"/>
      <family val="2"/>
    </font>
    <font>
      <u/>
      <sz val="10"/>
      <color indexed="12"/>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u/>
      <sz val="10"/>
      <color indexed="10"/>
      <name val="Arial Narrow"/>
      <family val="2"/>
    </font>
    <font>
      <sz val="20"/>
      <color indexed="47"/>
      <name val="Wingdings 3"/>
      <family val="1"/>
      <charset val="2"/>
    </font>
    <font>
      <sz val="20"/>
      <color rgb="FFCDCDCD"/>
      <name val="Wingdings 3"/>
      <family val="1"/>
      <charset val="2"/>
    </font>
    <font>
      <sz val="20"/>
      <color rgb="FFFFFFFF"/>
      <name val="Wingdings 3"/>
      <family val="1"/>
      <charset val="2"/>
    </font>
    <font>
      <sz val="20"/>
      <color rgb="FFCDCDCD"/>
      <name val="Webdings"/>
      <family val="1"/>
      <charset val="2"/>
    </font>
    <font>
      <sz val="2.5"/>
      <color indexed="8"/>
      <name val="Small Fonts"/>
      <family val="2"/>
    </font>
    <font>
      <sz val="20"/>
      <color theme="0"/>
      <name val="Wingdings 3"/>
      <family val="1"/>
      <charset val="2"/>
    </font>
    <font>
      <b/>
      <sz val="8"/>
      <color indexed="8"/>
      <name val="Tahoma"/>
      <family val="2"/>
    </font>
    <font>
      <sz val="9"/>
      <color rgb="FF5F5F5A"/>
      <name val="tahoma"/>
      <family val="2"/>
    </font>
    <font>
      <sz val="9"/>
      <color rgb="FF000000"/>
      <name val="Tahoma"/>
      <family val="2"/>
    </font>
    <font>
      <sz val="11"/>
      <color rgb="FF000000"/>
      <name val="Calibri"/>
      <family val="2"/>
      <scheme val="minor"/>
    </font>
    <font>
      <b/>
      <sz val="8"/>
      <color rgb="FF7030A0"/>
      <name val="Tahoma"/>
      <family val="2"/>
    </font>
    <font>
      <b/>
      <sz val="14"/>
      <color theme="0"/>
      <name val="Tahoma"/>
      <family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b/>
      <sz val="8"/>
      <color theme="6"/>
      <name val="Tahoma"/>
      <family val="2"/>
    </font>
    <font>
      <b/>
      <sz val="11"/>
      <color theme="6"/>
      <name val="Tahoma"/>
      <family val="2"/>
    </font>
    <font>
      <sz val="8"/>
      <color rgb="FFE6E6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10"/>
      <color theme="6"/>
      <name val="Wingdings 3"/>
      <family val="1"/>
      <charset val="2"/>
    </font>
    <font>
      <b/>
      <sz val="10"/>
      <color theme="6"/>
      <name val="Tahoma"/>
      <family val="2"/>
    </font>
    <font>
      <sz val="9"/>
      <color theme="6" tint="0.39997558519241921"/>
      <name val="Tahoma"/>
      <family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sz val="9"/>
      <color theme="5"/>
      <name val="tahoma"/>
      <family val="2"/>
    </font>
    <font>
      <b/>
      <u/>
      <sz val="8"/>
      <color theme="5"/>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s>
  <fills count="34">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4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gray125">
        <bgColor theme="0" tint="-4.9989318521683403E-2"/>
      </patternFill>
    </fill>
    <fill>
      <patternFill patternType="solid">
        <fgColor rgb="FF00CED1"/>
        <bgColor indexed="64"/>
      </patternFill>
    </fill>
    <fill>
      <patternFill patternType="solid">
        <fgColor rgb="FF4B0082"/>
        <bgColor indexed="64"/>
      </patternFill>
    </fill>
    <fill>
      <patternFill patternType="solid">
        <fgColor rgb="FF00CED1"/>
        <bgColor rgb="FF000000"/>
      </patternFill>
    </fill>
    <fill>
      <patternFill patternType="mediumGray">
        <fgColor rgb="FFE6E6E6"/>
        <bgColor rgb="FF5F5F5A"/>
      </patternFill>
    </fill>
    <fill>
      <patternFill patternType="solid">
        <fgColor indexed="16"/>
        <bgColor indexed="51"/>
      </patternFill>
    </fill>
    <fill>
      <patternFill patternType="solid">
        <fgColor rgb="FF5F5F5A"/>
        <bgColor rgb="FF000000"/>
      </patternFill>
    </fill>
    <fill>
      <patternFill patternType="solid">
        <fgColor rgb="FF5F5F5A"/>
        <bgColor rgb="FFE6E6E6"/>
      </patternFill>
    </fill>
    <fill>
      <patternFill patternType="solid">
        <fgColor indexed="43"/>
        <bgColor indexed="64"/>
      </patternFill>
    </fill>
    <fill>
      <patternFill patternType="solid">
        <fgColor indexed="16"/>
        <bgColor rgb="FFE6E6E6"/>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6"/>
        <bgColor indexed="64"/>
      </patternFill>
    </fill>
    <fill>
      <patternFill patternType="solid">
        <fgColor theme="6"/>
        <bgColor theme="0"/>
      </patternFill>
    </fill>
    <fill>
      <patternFill patternType="solid">
        <fgColor theme="6"/>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2"/>
        <bgColor indexed="64"/>
      </patternFill>
    </fill>
    <fill>
      <patternFill patternType="solid">
        <fgColor theme="6" tint="0.39997558519241921"/>
        <bgColor indexed="64"/>
      </patternFill>
    </fill>
    <fill>
      <patternFill patternType="solid">
        <fgColor rgb="FF7030A0"/>
        <bgColor rgb="FF000000"/>
      </patternFill>
    </fill>
    <fill>
      <patternFill patternType="solid">
        <fgColor rgb="FF002060"/>
        <bgColor rgb="FF000000"/>
      </patternFill>
    </fill>
  </fills>
  <borders count="58">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theme="0"/>
      </left>
      <right style="thin">
        <color indexed="64"/>
      </right>
      <top style="thin">
        <color theme="0"/>
      </top>
      <bottom style="thin">
        <color theme="0"/>
      </bottom>
      <diagonal/>
    </border>
    <border>
      <left style="thin">
        <color theme="0"/>
      </left>
      <right/>
      <top style="thin">
        <color theme="0"/>
      </top>
      <bottom style="thin">
        <color theme="0"/>
      </bottom>
      <diagonal/>
    </border>
    <border>
      <left style="thin">
        <color theme="0"/>
      </left>
      <right style="medium">
        <color indexed="64"/>
      </right>
      <top style="thin">
        <color theme="0"/>
      </top>
      <bottom style="thin">
        <color theme="0"/>
      </bottom>
      <diagonal/>
    </border>
    <border>
      <left style="thin">
        <color theme="0"/>
      </left>
      <right style="thin">
        <color indexed="64"/>
      </right>
      <top style="thin">
        <color indexed="64"/>
      </top>
      <bottom style="thin">
        <color theme="0"/>
      </bottom>
      <diagonal/>
    </border>
    <border>
      <left/>
      <right/>
      <top/>
      <bottom style="thin">
        <color theme="0"/>
      </bottom>
      <diagonal/>
    </border>
    <border>
      <left/>
      <right style="thin">
        <color indexed="64"/>
      </right>
      <top/>
      <bottom style="thin">
        <color theme="0"/>
      </bottom>
      <diagonal/>
    </border>
    <border>
      <left style="medium">
        <color indexed="51"/>
      </left>
      <right style="medium">
        <color indexed="51"/>
      </right>
      <top style="medium">
        <color indexed="51"/>
      </top>
      <bottom style="medium">
        <color indexed="51"/>
      </bottom>
      <diagonal/>
    </border>
    <border>
      <left style="medium">
        <color rgb="FFE6E6E6"/>
      </left>
      <right style="medium">
        <color rgb="FFE6E6E6"/>
      </right>
      <top style="medium">
        <color rgb="FFE6E6E6"/>
      </top>
      <bottom style="medium">
        <color rgb="FFE6E6E6"/>
      </bottom>
      <diagonal/>
    </border>
    <border>
      <left style="thin">
        <color indexed="9"/>
      </left>
      <right/>
      <top style="thin">
        <color indexed="9"/>
      </top>
      <bottom/>
      <diagonal/>
    </border>
    <border>
      <left style="thin">
        <color indexed="9"/>
      </left>
      <right/>
      <top/>
      <bottom/>
      <diagonal/>
    </border>
    <border>
      <left style="thin">
        <color indexed="9"/>
      </left>
      <right/>
      <top/>
      <bottom style="thin">
        <color indexed="9"/>
      </bottom>
      <diagonal/>
    </border>
    <border>
      <left style="thin">
        <color indexed="9"/>
      </left>
      <right style="thin">
        <color indexed="9"/>
      </right>
      <top style="thin">
        <color indexed="9"/>
      </top>
      <bottom/>
      <diagonal/>
    </border>
    <border>
      <left/>
      <right/>
      <top/>
      <bottom style="thin">
        <color indexed="9"/>
      </bottom>
      <diagonal/>
    </border>
    <border>
      <left style="thin">
        <color indexed="9"/>
      </left>
      <right style="thin">
        <color indexed="9"/>
      </right>
      <top/>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right style="thin">
        <color indexed="64"/>
      </right>
      <top style="thin">
        <color theme="0"/>
      </top>
      <bottom style="thin">
        <color theme="0"/>
      </bottom>
      <diagonal/>
    </border>
  </borders>
  <cellStyleXfs count="36">
    <xf numFmtId="0" fontId="0" fillId="0" borderId="0">
      <alignment vertical="center"/>
    </xf>
    <xf numFmtId="166" fontId="12" fillId="0" borderId="0" applyFont="0" applyFill="0" applyBorder="0" applyAlignment="0" applyProtection="0"/>
    <xf numFmtId="0" fontId="6" fillId="2" borderId="1" applyNumberFormat="0" applyFont="0" applyFill="0" applyBorder="0" applyAlignment="0" applyProtection="0">
      <alignment horizontal="center" vertical="center"/>
      <protection hidden="1"/>
    </xf>
    <xf numFmtId="0" fontId="21" fillId="0" borderId="0" applyNumberFormat="0" applyFill="0" applyBorder="0" applyAlignment="0" applyProtection="0"/>
    <xf numFmtId="0" fontId="20" fillId="0" borderId="0"/>
    <xf numFmtId="0" fontId="12" fillId="0" borderId="0"/>
    <xf numFmtId="9" fontId="4" fillId="0" borderId="0" applyFont="0" applyFill="0" applyBorder="0" applyAlignment="0" applyProtection="0"/>
    <xf numFmtId="9" fontId="12" fillId="0" borderId="0" applyFont="0" applyFill="0" applyBorder="0" applyAlignment="0" applyProtection="0"/>
    <xf numFmtId="0" fontId="5" fillId="0" borderId="0">
      <alignment vertical="center"/>
    </xf>
    <xf numFmtId="0" fontId="18" fillId="0" borderId="0">
      <alignment vertical="center"/>
    </xf>
    <xf numFmtId="0" fontId="3" fillId="0" borderId="0"/>
    <xf numFmtId="0" fontId="20" fillId="0" borderId="0"/>
    <xf numFmtId="0" fontId="20" fillId="0" borderId="0"/>
    <xf numFmtId="0" fontId="30" fillId="0" borderId="0" applyNumberFormat="0" applyFont="0" applyFill="0" applyBorder="0" applyAlignment="0" applyProtection="0">
      <alignment vertical="top"/>
      <protection locked="0"/>
    </xf>
    <xf numFmtId="0" fontId="6" fillId="2" borderId="1" applyNumberFormat="0" applyFont="0" applyFill="0" applyBorder="0" applyAlignment="0" applyProtection="0">
      <alignment horizontal="center" vertical="center"/>
      <protection hidden="1"/>
    </xf>
    <xf numFmtId="0" fontId="18" fillId="0" borderId="0"/>
    <xf numFmtId="0" fontId="35" fillId="0" borderId="0" applyNumberFormat="0" applyFont="0" applyFill="0" applyBorder="0" applyAlignment="0" applyProtection="0">
      <alignment vertical="top"/>
      <protection locked="0"/>
    </xf>
    <xf numFmtId="0" fontId="36" fillId="14" borderId="41">
      <alignment horizontal="center" vertical="center"/>
    </xf>
    <xf numFmtId="0" fontId="5" fillId="0" borderId="0">
      <alignment vertical="center"/>
    </xf>
    <xf numFmtId="0" fontId="20" fillId="0" borderId="0"/>
    <xf numFmtId="0" fontId="35" fillId="0" borderId="0" applyNumberFormat="0" applyFont="0" applyFill="0" applyBorder="0" applyAlignment="0" applyProtection="0">
      <alignment vertical="top"/>
      <protection locked="0"/>
    </xf>
    <xf numFmtId="9" fontId="4" fillId="0" borderId="0" applyFont="0" applyFill="0" applyBorder="0" applyAlignment="0" applyProtection="0"/>
    <xf numFmtId="0" fontId="29" fillId="0" borderId="0">
      <alignment vertical="center"/>
    </xf>
    <xf numFmtId="0" fontId="2" fillId="0" borderId="0"/>
    <xf numFmtId="0" fontId="44" fillId="0" borderId="0"/>
    <xf numFmtId="0" fontId="45" fillId="0" borderId="0"/>
    <xf numFmtId="0" fontId="45" fillId="0" borderId="0"/>
    <xf numFmtId="0" fontId="18" fillId="0" borderId="0">
      <alignment vertical="center"/>
    </xf>
    <xf numFmtId="0" fontId="5" fillId="0" borderId="0">
      <alignment vertical="center"/>
    </xf>
    <xf numFmtId="0" fontId="1" fillId="0" borderId="0"/>
    <xf numFmtId="0" fontId="18" fillId="0" borderId="0">
      <alignment vertical="center"/>
    </xf>
    <xf numFmtId="0" fontId="1" fillId="0" borderId="0"/>
    <xf numFmtId="0" fontId="1" fillId="0" borderId="0"/>
    <xf numFmtId="0" fontId="1" fillId="0" borderId="0">
      <alignment vertical="center"/>
    </xf>
    <xf numFmtId="0" fontId="1" fillId="0" borderId="0"/>
    <xf numFmtId="0" fontId="1" fillId="0" borderId="0"/>
  </cellStyleXfs>
  <cellXfs count="280">
    <xf numFmtId="0" fontId="0" fillId="0" borderId="0" xfId="0">
      <alignment vertical="center"/>
    </xf>
    <xf numFmtId="0" fontId="7" fillId="3" borderId="2" xfId="2" applyFont="1" applyFill="1" applyBorder="1" applyAlignment="1" applyProtection="1">
      <alignment horizontal="center" vertical="center"/>
      <protection hidden="1"/>
    </xf>
    <xf numFmtId="0" fontId="8" fillId="4" borderId="2" xfId="0" applyFont="1" applyFill="1" applyBorder="1" applyAlignment="1" applyProtection="1">
      <alignment horizontal="center" vertical="center"/>
      <protection hidden="1"/>
    </xf>
    <xf numFmtId="0" fontId="9"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11" fillId="5" borderId="0" xfId="0" applyFont="1" applyFill="1" applyProtection="1">
      <alignment vertical="center"/>
      <protection hidden="1"/>
    </xf>
    <xf numFmtId="0" fontId="13" fillId="0" borderId="0" xfId="5" applyFont="1" applyAlignment="1" applyProtection="1">
      <alignment vertical="center"/>
      <protection hidden="1"/>
    </xf>
    <xf numFmtId="166" fontId="13" fillId="0" borderId="0" xfId="1" applyFont="1" applyAlignment="1" applyProtection="1">
      <alignment vertical="center"/>
      <protection hidden="1"/>
    </xf>
    <xf numFmtId="0" fontId="17" fillId="0" borderId="0" xfId="5" applyFont="1" applyAlignment="1" applyProtection="1">
      <alignment vertical="center"/>
      <protection hidden="1"/>
    </xf>
    <xf numFmtId="0" fontId="18" fillId="6" borderId="3" xfId="5" applyFont="1" applyFill="1" applyBorder="1" applyAlignment="1" applyProtection="1">
      <alignment horizontal="center" vertical="center"/>
      <protection hidden="1"/>
    </xf>
    <xf numFmtId="0" fontId="18" fillId="6" borderId="3" xfId="5" applyFont="1" applyFill="1" applyBorder="1" applyAlignment="1" applyProtection="1">
      <alignment horizontal="center" vertical="center" wrapText="1"/>
      <protection hidden="1"/>
    </xf>
    <xf numFmtId="166" fontId="18" fillId="7" borderId="4" xfId="1" applyFont="1" applyFill="1" applyBorder="1" applyAlignment="1" applyProtection="1">
      <alignment vertical="center"/>
      <protection hidden="1"/>
    </xf>
    <xf numFmtId="166" fontId="18" fillId="6" borderId="5" xfId="1" applyFont="1" applyFill="1" applyBorder="1" applyAlignment="1" applyProtection="1">
      <alignment vertical="center"/>
      <protection hidden="1"/>
    </xf>
    <xf numFmtId="0" fontId="18" fillId="0" borderId="0" xfId="5" applyFont="1" applyAlignment="1" applyProtection="1">
      <alignment vertical="center"/>
      <protection hidden="1"/>
    </xf>
    <xf numFmtId="166" fontId="18" fillId="0" borderId="0" xfId="1" applyFont="1" applyBorder="1" applyAlignment="1" applyProtection="1">
      <alignment vertical="center"/>
      <protection hidden="1"/>
    </xf>
    <xf numFmtId="0" fontId="14" fillId="0" borderId="0" xfId="5" applyFont="1" applyAlignment="1" applyProtection="1">
      <alignment vertical="center"/>
      <protection hidden="1"/>
    </xf>
    <xf numFmtId="166" fontId="18" fillId="0" borderId="0" xfId="5" applyNumberFormat="1" applyFont="1" applyAlignment="1" applyProtection="1">
      <alignment vertical="center"/>
      <protection hidden="1"/>
    </xf>
    <xf numFmtId="0" fontId="17" fillId="8" borderId="6" xfId="5" applyFont="1" applyFill="1" applyBorder="1" applyAlignment="1" applyProtection="1">
      <alignment vertical="center"/>
      <protection hidden="1"/>
    </xf>
    <xf numFmtId="166" fontId="17" fillId="8" borderId="6" xfId="1" applyFont="1" applyFill="1" applyBorder="1" applyAlignment="1" applyProtection="1">
      <alignment vertical="center"/>
      <protection hidden="1"/>
    </xf>
    <xf numFmtId="166" fontId="18" fillId="0" borderId="0" xfId="1" applyFont="1" applyAlignment="1" applyProtection="1">
      <alignment vertical="center"/>
      <protection hidden="1"/>
    </xf>
    <xf numFmtId="0" fontId="18" fillId="6" borderId="7" xfId="5" applyFont="1" applyFill="1" applyBorder="1" applyAlignment="1" applyProtection="1">
      <alignment horizontal="left" vertical="center"/>
      <protection hidden="1"/>
    </xf>
    <xf numFmtId="0" fontId="18" fillId="6" borderId="8" xfId="5" applyFont="1" applyFill="1" applyBorder="1" applyAlignment="1" applyProtection="1">
      <alignment horizontal="center" vertical="center"/>
      <protection hidden="1"/>
    </xf>
    <xf numFmtId="166" fontId="18" fillId="6" borderId="9" xfId="1" applyFont="1" applyFill="1" applyBorder="1" applyAlignment="1" applyProtection="1">
      <alignment vertical="center"/>
      <protection hidden="1"/>
    </xf>
    <xf numFmtId="0" fontId="18" fillId="7" borderId="10" xfId="5" applyFont="1" applyFill="1" applyBorder="1" applyAlignment="1" applyProtection="1">
      <alignment vertical="center"/>
      <protection hidden="1"/>
    </xf>
    <xf numFmtId="0" fontId="18" fillId="7" borderId="0" xfId="5" applyFont="1" applyFill="1" applyAlignment="1" applyProtection="1">
      <alignment vertical="center"/>
      <protection hidden="1"/>
    </xf>
    <xf numFmtId="165" fontId="18" fillId="7" borderId="0" xfId="5" applyNumberFormat="1" applyFont="1" applyFill="1" applyAlignment="1" applyProtection="1">
      <alignment vertical="center"/>
      <protection hidden="1"/>
    </xf>
    <xf numFmtId="166" fontId="18" fillId="7" borderId="11" xfId="1" applyFont="1" applyFill="1" applyBorder="1" applyAlignment="1" applyProtection="1">
      <alignment vertical="center"/>
      <protection hidden="1"/>
    </xf>
    <xf numFmtId="0" fontId="18" fillId="7" borderId="12" xfId="5" applyFont="1" applyFill="1" applyBorder="1" applyAlignment="1" applyProtection="1">
      <alignment vertical="center"/>
      <protection hidden="1"/>
    </xf>
    <xf numFmtId="0" fontId="18" fillId="6" borderId="13" xfId="5" applyFont="1" applyFill="1" applyBorder="1" applyAlignment="1" applyProtection="1">
      <alignment vertical="center"/>
      <protection hidden="1"/>
    </xf>
    <xf numFmtId="166" fontId="17" fillId="6" borderId="14" xfId="1" applyFont="1" applyFill="1" applyBorder="1" applyAlignment="1" applyProtection="1">
      <alignment vertical="center"/>
      <protection hidden="1"/>
    </xf>
    <xf numFmtId="0" fontId="18" fillId="7" borderId="13" xfId="5" applyFont="1" applyFill="1" applyBorder="1" applyAlignment="1" applyProtection="1">
      <alignment vertical="center"/>
      <protection hidden="1"/>
    </xf>
    <xf numFmtId="166" fontId="18" fillId="7" borderId="14" xfId="1" applyFont="1" applyFill="1" applyBorder="1" applyAlignment="1" applyProtection="1">
      <alignment vertical="center"/>
      <protection hidden="1"/>
    </xf>
    <xf numFmtId="0" fontId="17" fillId="0" borderId="0" xfId="5" quotePrefix="1" applyFont="1" applyAlignment="1" applyProtection="1">
      <alignment vertical="center"/>
      <protection hidden="1"/>
    </xf>
    <xf numFmtId="0" fontId="18" fillId="7" borderId="7" xfId="5" applyFont="1" applyFill="1" applyBorder="1" applyAlignment="1" applyProtection="1">
      <alignment vertical="center"/>
      <protection hidden="1"/>
    </xf>
    <xf numFmtId="0" fontId="18" fillId="7" borderId="8" xfId="5" applyFont="1" applyFill="1" applyBorder="1" applyAlignment="1" applyProtection="1">
      <alignment vertical="center"/>
      <protection hidden="1"/>
    </xf>
    <xf numFmtId="165" fontId="18" fillId="7" borderId="8" xfId="5" applyNumberFormat="1" applyFont="1" applyFill="1" applyBorder="1" applyAlignment="1" applyProtection="1">
      <alignment vertical="center"/>
      <protection hidden="1"/>
    </xf>
    <xf numFmtId="166" fontId="18" fillId="7" borderId="9" xfId="1" applyFont="1" applyFill="1" applyBorder="1" applyAlignment="1" applyProtection="1">
      <alignment vertical="center"/>
      <protection hidden="1"/>
    </xf>
    <xf numFmtId="0" fontId="17" fillId="7" borderId="10" xfId="5" applyFont="1" applyFill="1" applyBorder="1" applyAlignment="1" applyProtection="1">
      <alignment vertical="center"/>
      <protection hidden="1"/>
    </xf>
    <xf numFmtId="0" fontId="17" fillId="7" borderId="12" xfId="5" applyFont="1" applyFill="1" applyBorder="1" applyAlignment="1" applyProtection="1">
      <alignment vertical="center"/>
      <protection hidden="1"/>
    </xf>
    <xf numFmtId="166" fontId="18" fillId="0" borderId="0" xfId="1" applyFont="1" applyFill="1" applyBorder="1" applyAlignment="1" applyProtection="1">
      <alignment vertical="center"/>
      <protection hidden="1"/>
    </xf>
    <xf numFmtId="0" fontId="17" fillId="8" borderId="15" xfId="5" applyFont="1" applyFill="1" applyBorder="1" applyAlignment="1" applyProtection="1">
      <alignment vertical="center"/>
      <protection hidden="1"/>
    </xf>
    <xf numFmtId="166" fontId="17" fillId="8" borderId="16" xfId="1" applyFont="1" applyFill="1" applyBorder="1" applyAlignment="1" applyProtection="1">
      <alignment vertical="center"/>
      <protection hidden="1"/>
    </xf>
    <xf numFmtId="166" fontId="17" fillId="8" borderId="17" xfId="1" applyFont="1" applyFill="1" applyBorder="1" applyAlignment="1" applyProtection="1">
      <alignment vertical="center"/>
      <protection hidden="1"/>
    </xf>
    <xf numFmtId="168" fontId="18" fillId="0" borderId="0" xfId="1" applyNumberFormat="1" applyFont="1" applyAlignment="1" applyProtection="1">
      <alignment vertical="center"/>
      <protection hidden="1"/>
    </xf>
    <xf numFmtId="166" fontId="17" fillId="6" borderId="6" xfId="1" applyFont="1" applyFill="1" applyBorder="1" applyAlignment="1" applyProtection="1">
      <alignment horizontal="center" vertical="center"/>
      <protection hidden="1"/>
    </xf>
    <xf numFmtId="166" fontId="17" fillId="6" borderId="6" xfId="1" applyFont="1" applyFill="1" applyBorder="1" applyAlignment="1" applyProtection="1">
      <alignment horizontal="center" vertical="center" wrapText="1"/>
      <protection hidden="1"/>
    </xf>
    <xf numFmtId="0" fontId="17" fillId="6" borderId="6" xfId="5" applyFont="1" applyFill="1" applyBorder="1" applyAlignment="1" applyProtection="1">
      <alignment horizontal="center" vertical="center" wrapText="1"/>
      <protection hidden="1"/>
    </xf>
    <xf numFmtId="168" fontId="17" fillId="6" borderId="6" xfId="1" applyNumberFormat="1" applyFont="1" applyFill="1" applyBorder="1" applyAlignment="1" applyProtection="1">
      <alignment horizontal="center" vertical="center" wrapText="1"/>
      <protection hidden="1"/>
    </xf>
    <xf numFmtId="166" fontId="18" fillId="7" borderId="3" xfId="1" applyFont="1" applyFill="1" applyBorder="1" applyAlignment="1" applyProtection="1">
      <alignment vertical="center"/>
      <protection hidden="1"/>
    </xf>
    <xf numFmtId="166" fontId="18" fillId="7" borderId="5" xfId="1" applyFont="1" applyFill="1" applyBorder="1" applyAlignment="1" applyProtection="1">
      <alignment vertical="center"/>
      <protection hidden="1"/>
    </xf>
    <xf numFmtId="166" fontId="17" fillId="6" borderId="5" xfId="1" applyFont="1" applyFill="1" applyBorder="1" applyAlignment="1" applyProtection="1">
      <alignment vertical="center"/>
      <protection hidden="1"/>
    </xf>
    <xf numFmtId="166" fontId="18" fillId="0" borderId="0" xfId="1" applyFont="1" applyFill="1" applyAlignment="1" applyProtection="1">
      <alignment vertical="center"/>
      <protection hidden="1"/>
    </xf>
    <xf numFmtId="166" fontId="18" fillId="7" borderId="9" xfId="5" applyNumberFormat="1" applyFont="1" applyFill="1" applyBorder="1" applyAlignment="1" applyProtection="1">
      <alignment vertical="center"/>
      <protection hidden="1"/>
    </xf>
    <xf numFmtId="166" fontId="18" fillId="7" borderId="11" xfId="5" applyNumberFormat="1" applyFont="1" applyFill="1" applyBorder="1" applyAlignment="1" applyProtection="1">
      <alignment vertical="center"/>
      <protection hidden="1"/>
    </xf>
    <xf numFmtId="0" fontId="17" fillId="6" borderId="12" xfId="5" applyFont="1" applyFill="1" applyBorder="1" applyAlignment="1" applyProtection="1">
      <alignment vertical="center"/>
      <protection hidden="1"/>
    </xf>
    <xf numFmtId="166" fontId="17" fillId="6" borderId="14" xfId="5" applyNumberFormat="1" applyFont="1" applyFill="1" applyBorder="1" applyAlignment="1" applyProtection="1">
      <alignment vertical="center"/>
      <protection hidden="1"/>
    </xf>
    <xf numFmtId="0" fontId="17" fillId="0" borderId="0" xfId="5" applyFont="1" applyAlignment="1" applyProtection="1">
      <alignment horizontal="left" vertical="center"/>
      <protection hidden="1"/>
    </xf>
    <xf numFmtId="166" fontId="17" fillId="0" borderId="0" xfId="1" applyFont="1" applyBorder="1" applyAlignment="1" applyProtection="1">
      <alignment horizontal="center" vertical="center"/>
      <protection hidden="1"/>
    </xf>
    <xf numFmtId="0" fontId="17" fillId="0" borderId="0" xfId="5" applyFont="1" applyAlignment="1" applyProtection="1">
      <alignment horizontal="center" vertical="center"/>
      <protection hidden="1"/>
    </xf>
    <xf numFmtId="0" fontId="17" fillId="7" borderId="7" xfId="5" applyFont="1" applyFill="1" applyBorder="1" applyAlignment="1" applyProtection="1">
      <alignment vertical="center"/>
      <protection hidden="1"/>
    </xf>
    <xf numFmtId="0" fontId="18" fillId="6" borderId="15" xfId="5" applyFont="1" applyFill="1" applyBorder="1" applyAlignment="1" applyProtection="1">
      <alignment vertical="center"/>
      <protection hidden="1"/>
    </xf>
    <xf numFmtId="166" fontId="17" fillId="0" borderId="0" xfId="1" applyFont="1" applyFill="1" applyBorder="1" applyAlignment="1" applyProtection="1">
      <alignment vertical="center"/>
      <protection hidden="1"/>
    </xf>
    <xf numFmtId="166" fontId="18" fillId="6" borderId="14" xfId="1" applyFont="1" applyFill="1" applyBorder="1" applyAlignment="1" applyProtection="1">
      <alignment vertical="center"/>
      <protection hidden="1"/>
    </xf>
    <xf numFmtId="10" fontId="18" fillId="0" borderId="0" xfId="7" applyNumberFormat="1" applyFont="1" applyFill="1" applyBorder="1" applyAlignment="1" applyProtection="1">
      <alignment horizontal="left" vertical="center"/>
      <protection hidden="1"/>
    </xf>
    <xf numFmtId="166" fontId="18" fillId="7" borderId="14" xfId="5" applyNumberFormat="1" applyFont="1" applyFill="1" applyBorder="1" applyAlignment="1" applyProtection="1">
      <alignment vertical="center"/>
      <protection hidden="1"/>
    </xf>
    <xf numFmtId="164" fontId="18" fillId="0" borderId="0" xfId="5" applyNumberFormat="1" applyFont="1" applyAlignment="1" applyProtection="1">
      <alignment vertical="center"/>
      <protection hidden="1"/>
    </xf>
    <xf numFmtId="9" fontId="17" fillId="6" borderId="10" xfId="5" applyNumberFormat="1" applyFont="1" applyFill="1" applyBorder="1" applyAlignment="1" applyProtection="1">
      <alignment horizontal="left" vertical="center"/>
      <protection hidden="1"/>
    </xf>
    <xf numFmtId="166" fontId="17" fillId="6" borderId="11" xfId="1" applyFont="1" applyFill="1" applyBorder="1" applyAlignment="1" applyProtection="1">
      <alignment vertical="center"/>
      <protection hidden="1"/>
    </xf>
    <xf numFmtId="9" fontId="17" fillId="6" borderId="12" xfId="7" applyFont="1" applyFill="1" applyBorder="1" applyAlignment="1" applyProtection="1">
      <alignment horizontal="left" vertical="center"/>
      <protection hidden="1"/>
    </xf>
    <xf numFmtId="0" fontId="17" fillId="7" borderId="18" xfId="5" applyFont="1" applyFill="1" applyBorder="1" applyAlignment="1" applyProtection="1">
      <alignment vertical="center"/>
      <protection hidden="1"/>
    </xf>
    <xf numFmtId="166" fontId="13" fillId="7" borderId="19" xfId="1" applyFont="1" applyFill="1" applyBorder="1" applyAlignment="1" applyProtection="1">
      <alignment vertical="center"/>
      <protection hidden="1"/>
    </xf>
    <xf numFmtId="4" fontId="18" fillId="7" borderId="19" xfId="5" applyNumberFormat="1" applyFont="1" applyFill="1" applyBorder="1" applyAlignment="1" applyProtection="1">
      <alignment vertical="center"/>
      <protection hidden="1"/>
    </xf>
    <xf numFmtId="0" fontId="17" fillId="6" borderId="20" xfId="5" applyFont="1" applyFill="1" applyBorder="1" applyAlignment="1" applyProtection="1">
      <alignment vertical="center"/>
      <protection hidden="1"/>
    </xf>
    <xf numFmtId="4" fontId="17" fillId="6" borderId="21" xfId="5" applyNumberFormat="1" applyFont="1" applyFill="1" applyBorder="1" applyAlignment="1" applyProtection="1">
      <alignment vertical="center"/>
      <protection hidden="1"/>
    </xf>
    <xf numFmtId="4" fontId="18" fillId="0" borderId="0" xfId="5" applyNumberFormat="1" applyFont="1" applyAlignment="1" applyProtection="1">
      <alignment vertical="center"/>
      <protection hidden="1"/>
    </xf>
    <xf numFmtId="4" fontId="17" fillId="7" borderId="19" xfId="5" applyNumberFormat="1" applyFont="1" applyFill="1" applyBorder="1" applyAlignment="1" applyProtection="1">
      <alignment vertical="center"/>
      <protection hidden="1"/>
    </xf>
    <xf numFmtId="0" fontId="17" fillId="6" borderId="6" xfId="5" applyFont="1" applyFill="1" applyBorder="1" applyAlignment="1" applyProtection="1">
      <alignment horizontal="center" vertical="center"/>
      <protection hidden="1"/>
    </xf>
    <xf numFmtId="166" fontId="18" fillId="7" borderId="10" xfId="1" applyFont="1" applyFill="1" applyBorder="1" applyAlignment="1" applyProtection="1">
      <alignment vertical="center"/>
      <protection hidden="1"/>
    </xf>
    <xf numFmtId="166" fontId="18" fillId="7" borderId="7" xfId="1" applyFont="1" applyFill="1" applyBorder="1" applyAlignment="1" applyProtection="1">
      <alignment vertical="center"/>
      <protection hidden="1"/>
    </xf>
    <xf numFmtId="166" fontId="18" fillId="7" borderId="12" xfId="1" applyFont="1" applyFill="1" applyBorder="1" applyAlignment="1" applyProtection="1">
      <alignment vertical="center"/>
      <protection hidden="1"/>
    </xf>
    <xf numFmtId="166" fontId="18" fillId="6" borderId="9" xfId="1" applyFont="1" applyFill="1" applyBorder="1" applyAlignment="1" applyProtection="1">
      <alignment horizontal="center" vertical="center"/>
      <protection hidden="1"/>
    </xf>
    <xf numFmtId="166" fontId="18" fillId="7" borderId="0" xfId="1" applyFont="1" applyFill="1" applyBorder="1" applyAlignment="1" applyProtection="1">
      <alignment vertical="center"/>
      <protection hidden="1"/>
    </xf>
    <xf numFmtId="0" fontId="18" fillId="6" borderId="27" xfId="5" applyFont="1" applyFill="1" applyBorder="1" applyAlignment="1" applyProtection="1">
      <alignment horizontal="center" vertical="center"/>
      <protection hidden="1"/>
    </xf>
    <xf numFmtId="166" fontId="18" fillId="7" borderId="8" xfId="1" applyFont="1" applyFill="1" applyBorder="1" applyAlignment="1" applyProtection="1">
      <alignment vertical="center"/>
      <protection hidden="1"/>
    </xf>
    <xf numFmtId="166" fontId="18" fillId="7" borderId="13" xfId="1" applyFont="1" applyFill="1" applyBorder="1" applyAlignment="1" applyProtection="1">
      <alignment vertical="center"/>
      <protection hidden="1"/>
    </xf>
    <xf numFmtId="166" fontId="18" fillId="9" borderId="5" xfId="1" applyFont="1" applyFill="1" applyBorder="1" applyAlignment="1" applyProtection="1">
      <alignment vertical="center"/>
      <protection hidden="1"/>
    </xf>
    <xf numFmtId="166" fontId="18" fillId="9" borderId="12" xfId="1" applyFont="1" applyFill="1" applyBorder="1" applyAlignment="1" applyProtection="1">
      <alignment vertical="center"/>
      <protection hidden="1"/>
    </xf>
    <xf numFmtId="4" fontId="17" fillId="6" borderId="22" xfId="5" applyNumberFormat="1" applyFont="1" applyFill="1" applyBorder="1" applyAlignment="1" applyProtection="1">
      <alignment vertical="center"/>
      <protection hidden="1"/>
    </xf>
    <xf numFmtId="4" fontId="18" fillId="7" borderId="0" xfId="5" applyNumberFormat="1" applyFont="1" applyFill="1" applyAlignment="1" applyProtection="1">
      <alignment vertical="center"/>
      <protection hidden="1"/>
    </xf>
    <xf numFmtId="0" fontId="18" fillId="7" borderId="18" xfId="5" applyFont="1" applyFill="1" applyBorder="1" applyAlignment="1" applyProtection="1">
      <alignment horizontal="left" vertical="center" indent="1"/>
      <protection hidden="1"/>
    </xf>
    <xf numFmtId="49" fontId="18" fillId="7" borderId="18" xfId="5" applyNumberFormat="1" applyFont="1" applyFill="1" applyBorder="1" applyAlignment="1" applyProtection="1">
      <alignment horizontal="left" vertical="center" indent="1"/>
      <protection hidden="1"/>
    </xf>
    <xf numFmtId="0" fontId="18" fillId="7" borderId="39" xfId="5" applyFont="1" applyFill="1" applyBorder="1" applyAlignment="1" applyProtection="1">
      <alignment vertical="center"/>
      <protection hidden="1"/>
    </xf>
    <xf numFmtId="166" fontId="18" fillId="7" borderId="40" xfId="1" applyFont="1" applyFill="1" applyBorder="1" applyAlignment="1" applyProtection="1">
      <alignment vertical="center"/>
      <protection hidden="1"/>
    </xf>
    <xf numFmtId="0" fontId="18" fillId="7" borderId="7" xfId="5" applyFont="1" applyFill="1" applyBorder="1" applyAlignment="1" applyProtection="1">
      <alignment horizontal="left" vertical="center" indent="1"/>
      <protection hidden="1"/>
    </xf>
    <xf numFmtId="0" fontId="18" fillId="7" borderId="10" xfId="5" applyFont="1" applyFill="1" applyBorder="1" applyAlignment="1" applyProtection="1">
      <alignment horizontal="left" vertical="center" indent="1"/>
      <protection hidden="1"/>
    </xf>
    <xf numFmtId="9" fontId="18" fillId="7" borderId="10" xfId="5" applyNumberFormat="1" applyFont="1" applyFill="1" applyBorder="1" applyAlignment="1" applyProtection="1">
      <alignment horizontal="left" vertical="center" indent="1"/>
      <protection hidden="1"/>
    </xf>
    <xf numFmtId="166" fontId="18" fillId="7" borderId="3" xfId="1" applyFont="1" applyFill="1" applyBorder="1" applyAlignment="1" applyProtection="1">
      <alignment horizontal="left" vertical="center" indent="1"/>
      <protection hidden="1"/>
    </xf>
    <xf numFmtId="166" fontId="18" fillId="7" borderId="4" xfId="1" applyFont="1" applyFill="1" applyBorder="1" applyAlignment="1" applyProtection="1">
      <alignment horizontal="left" vertical="center" indent="1"/>
      <protection hidden="1"/>
    </xf>
    <xf numFmtId="166" fontId="18" fillId="7" borderId="5" xfId="1" applyFont="1" applyFill="1" applyBorder="1" applyAlignment="1" applyProtection="1">
      <alignment horizontal="left" vertical="center" indent="1"/>
      <protection hidden="1"/>
    </xf>
    <xf numFmtId="0" fontId="18" fillId="7" borderId="12" xfId="5" applyFont="1" applyFill="1" applyBorder="1" applyAlignment="1" applyProtection="1">
      <alignment horizontal="left" vertical="center" indent="1"/>
      <protection hidden="1"/>
    </xf>
    <xf numFmtId="0" fontId="18" fillId="7" borderId="5" xfId="5" applyFont="1" applyFill="1" applyBorder="1" applyAlignment="1" applyProtection="1">
      <alignment horizontal="left" vertical="center" indent="1"/>
      <protection hidden="1"/>
    </xf>
    <xf numFmtId="0" fontId="17" fillId="6" borderId="5" xfId="5" applyFont="1" applyFill="1" applyBorder="1" applyAlignment="1" applyProtection="1">
      <alignment vertical="center"/>
      <protection hidden="1"/>
    </xf>
    <xf numFmtId="0" fontId="17" fillId="6" borderId="7" xfId="5" applyFont="1" applyFill="1" applyBorder="1" applyAlignment="1" applyProtection="1">
      <alignment horizontal="left" vertical="center"/>
      <protection hidden="1"/>
    </xf>
    <xf numFmtId="0" fontId="17" fillId="6" borderId="3" xfId="5" applyFont="1" applyFill="1" applyBorder="1" applyAlignment="1" applyProtection="1">
      <alignment horizontal="left" vertical="center"/>
      <protection hidden="1"/>
    </xf>
    <xf numFmtId="0" fontId="18" fillId="7" borderId="10" xfId="5" applyFont="1" applyFill="1" applyBorder="1" applyAlignment="1" applyProtection="1">
      <alignment horizontal="left" vertical="center" indent="2"/>
      <protection hidden="1"/>
    </xf>
    <xf numFmtId="0" fontId="25" fillId="0" borderId="0" xfId="0" applyFont="1" applyProtection="1">
      <alignment vertical="center"/>
      <protection hidden="1"/>
    </xf>
    <xf numFmtId="0" fontId="10" fillId="0" borderId="0" xfId="0" applyFont="1" applyProtection="1">
      <alignment vertical="center"/>
      <protection hidden="1"/>
    </xf>
    <xf numFmtId="10" fontId="24" fillId="10" borderId="37" xfId="5" applyNumberFormat="1" applyFont="1" applyFill="1" applyBorder="1" applyAlignment="1" applyProtection="1">
      <alignment vertical="center"/>
      <protection locked="0" hidden="1"/>
    </xf>
    <xf numFmtId="4" fontId="24" fillId="10" borderId="37" xfId="5" applyNumberFormat="1" applyFont="1" applyFill="1" applyBorder="1" applyAlignment="1" applyProtection="1">
      <alignment vertical="center"/>
      <protection locked="0" hidden="1"/>
    </xf>
    <xf numFmtId="4" fontId="24" fillId="10" borderId="36" xfId="5" applyNumberFormat="1" applyFont="1" applyFill="1" applyBorder="1" applyAlignment="1" applyProtection="1">
      <alignment vertical="center"/>
      <protection locked="0" hidden="1"/>
    </xf>
    <xf numFmtId="10" fontId="24" fillId="10" borderId="35" xfId="7" applyNumberFormat="1" applyFont="1" applyFill="1" applyBorder="1" applyAlignment="1" applyProtection="1">
      <alignment horizontal="center" vertical="center"/>
      <protection locked="0" hidden="1"/>
    </xf>
    <xf numFmtId="166" fontId="24" fillId="10" borderId="38" xfId="1" applyFont="1" applyFill="1" applyBorder="1" applyAlignment="1" applyProtection="1">
      <alignment vertical="center"/>
      <protection locked="0" hidden="1"/>
    </xf>
    <xf numFmtId="166" fontId="24" fillId="10" borderId="35" xfId="1" applyFont="1" applyFill="1" applyBorder="1" applyAlignment="1" applyProtection="1">
      <alignment vertical="center"/>
      <protection locked="0" hidden="1"/>
    </xf>
    <xf numFmtId="166" fontId="24" fillId="10" borderId="17" xfId="1" applyFont="1" applyFill="1" applyBorder="1" applyAlignment="1" applyProtection="1">
      <alignment vertical="center"/>
      <protection locked="0" hidden="1"/>
    </xf>
    <xf numFmtId="167" fontId="24" fillId="10" borderId="32" xfId="1" applyNumberFormat="1" applyFont="1" applyFill="1" applyBorder="1" applyAlignment="1" applyProtection="1">
      <alignment vertical="center"/>
      <protection locked="0" hidden="1"/>
    </xf>
    <xf numFmtId="167" fontId="24" fillId="10" borderId="33" xfId="1" applyNumberFormat="1" applyFont="1" applyFill="1" applyBorder="1" applyAlignment="1" applyProtection="1">
      <alignment vertical="center"/>
      <protection locked="0" hidden="1"/>
    </xf>
    <xf numFmtId="167" fontId="24" fillId="10" borderId="34" xfId="1" applyNumberFormat="1" applyFont="1" applyFill="1" applyBorder="1" applyAlignment="1" applyProtection="1">
      <alignment vertical="center"/>
      <protection locked="0" hidden="1"/>
    </xf>
    <xf numFmtId="10" fontId="24" fillId="10" borderId="30" xfId="5" applyNumberFormat="1" applyFont="1" applyFill="1" applyBorder="1" applyAlignment="1" applyProtection="1">
      <alignment horizontal="center" vertical="center"/>
      <protection locked="0" hidden="1"/>
    </xf>
    <xf numFmtId="9" fontId="24" fillId="10" borderId="31" xfId="5" applyNumberFormat="1" applyFont="1" applyFill="1" applyBorder="1" applyAlignment="1" applyProtection="1">
      <alignment horizontal="center" vertical="center"/>
      <protection locked="0" hidden="1"/>
    </xf>
    <xf numFmtId="10" fontId="24" fillId="10" borderId="26" xfId="6" applyNumberFormat="1" applyFont="1" applyFill="1" applyBorder="1" applyAlignment="1" applyProtection="1">
      <alignment vertical="center"/>
      <protection locked="0" hidden="1"/>
    </xf>
    <xf numFmtId="166" fontId="24" fillId="10" borderId="28" xfId="1" applyFont="1" applyFill="1" applyBorder="1" applyAlignment="1" applyProtection="1">
      <alignment vertical="center"/>
      <protection locked="0" hidden="1"/>
    </xf>
    <xf numFmtId="166" fontId="24" fillId="10" borderId="26" xfId="1" applyFont="1" applyFill="1" applyBorder="1" applyAlignment="1" applyProtection="1">
      <alignment vertical="center"/>
      <protection locked="0" hidden="1"/>
    </xf>
    <xf numFmtId="166" fontId="24" fillId="10" borderId="29" xfId="1" applyFont="1" applyFill="1" applyBorder="1" applyAlignment="1" applyProtection="1">
      <alignment vertical="center"/>
      <protection locked="0" hidden="1"/>
    </xf>
    <xf numFmtId="0" fontId="22" fillId="0" borderId="0" xfId="5" applyFont="1" applyAlignment="1" applyProtection="1">
      <alignment horizontal="center" vertical="center"/>
      <protection hidden="1"/>
    </xf>
    <xf numFmtId="0" fontId="28" fillId="0" borderId="0" xfId="4" applyFont="1" applyAlignment="1">
      <alignment horizontal="right"/>
    </xf>
    <xf numFmtId="0" fontId="5" fillId="0" borderId="0" xfId="8">
      <alignment vertical="center"/>
    </xf>
    <xf numFmtId="0" fontId="37" fillId="13" borderId="42" xfId="15" applyFont="1" applyFill="1" applyBorder="1" applyAlignment="1">
      <alignment horizontal="center" vertical="center"/>
    </xf>
    <xf numFmtId="0" fontId="5" fillId="0" borderId="0" xfId="18">
      <alignment vertical="center"/>
    </xf>
    <xf numFmtId="0" fontId="38" fillId="15" borderId="42" xfId="20" applyFont="1" applyFill="1" applyBorder="1" applyAlignment="1" applyProtection="1">
      <alignment horizontal="center" vertical="center"/>
    </xf>
    <xf numFmtId="0" fontId="39" fillId="13" borderId="42" xfId="15" applyFont="1" applyFill="1" applyBorder="1" applyAlignment="1">
      <alignment horizontal="center" vertical="center"/>
    </xf>
    <xf numFmtId="0" fontId="38" fillId="16" borderId="42" xfId="2" applyFont="1" applyFill="1" applyBorder="1" applyAlignment="1" applyProtection="1">
      <alignment horizontal="center" vertical="center"/>
    </xf>
    <xf numFmtId="0" fontId="40" fillId="5" borderId="0" xfId="18" applyFont="1" applyFill="1" applyProtection="1">
      <alignment vertical="center"/>
      <protection hidden="1"/>
    </xf>
    <xf numFmtId="169" fontId="18" fillId="17" borderId="46" xfId="21" applyNumberFormat="1" applyFont="1" applyFill="1" applyBorder="1" applyAlignment="1" applyProtection="1">
      <alignment horizontal="left" vertical="center" wrapText="1" indent="1"/>
      <protection hidden="1"/>
    </xf>
    <xf numFmtId="9" fontId="18" fillId="17" borderId="44" xfId="21" applyFont="1" applyFill="1" applyBorder="1" applyAlignment="1" applyProtection="1">
      <alignment horizontal="center" vertical="center" wrapText="1"/>
      <protection hidden="1"/>
    </xf>
    <xf numFmtId="169" fontId="18" fillId="17" borderId="0" xfId="21" applyNumberFormat="1" applyFont="1" applyFill="1" applyBorder="1" applyAlignment="1" applyProtection="1">
      <alignment horizontal="left" vertical="center" wrapText="1" indent="1"/>
      <protection hidden="1"/>
    </xf>
    <xf numFmtId="0" fontId="18" fillId="0" borderId="0" xfId="18" applyFont="1">
      <alignment vertical="center"/>
    </xf>
    <xf numFmtId="0" fontId="18" fillId="0" borderId="0" xfId="18" applyFont="1" applyAlignment="1">
      <alignment horizontal="left" vertical="center" indent="1"/>
    </xf>
    <xf numFmtId="0" fontId="18" fillId="0" borderId="0" xfId="18" applyFont="1" applyProtection="1">
      <alignment vertical="center"/>
      <protection hidden="1"/>
    </xf>
    <xf numFmtId="0" fontId="26" fillId="0" borderId="0" xfId="18" applyFont="1" applyProtection="1">
      <alignment vertical="center"/>
      <protection hidden="1"/>
    </xf>
    <xf numFmtId="9" fontId="18" fillId="17" borderId="43" xfId="21" applyFont="1" applyFill="1" applyBorder="1" applyAlignment="1" applyProtection="1">
      <alignment horizontal="center" vertical="center" wrapText="1"/>
      <protection hidden="1"/>
    </xf>
    <xf numFmtId="165" fontId="18" fillId="17" borderId="44" xfId="21" applyNumberFormat="1" applyFont="1" applyFill="1" applyBorder="1" applyAlignment="1" applyProtection="1">
      <alignment horizontal="center" vertical="center" wrapText="1"/>
      <protection hidden="1"/>
    </xf>
    <xf numFmtId="0" fontId="17" fillId="0" borderId="0" xfId="18" applyFont="1" applyAlignment="1" applyProtection="1">
      <alignment horizontal="left" vertical="center" indent="1"/>
      <protection hidden="1"/>
    </xf>
    <xf numFmtId="0" fontId="18" fillId="0" borderId="0" xfId="18" applyFont="1" applyAlignment="1" applyProtection="1">
      <alignment horizontal="left" vertical="center" indent="1"/>
      <protection hidden="1"/>
    </xf>
    <xf numFmtId="166" fontId="23" fillId="10" borderId="11" xfId="1" applyFont="1" applyFill="1" applyBorder="1" applyAlignment="1" applyProtection="1">
      <alignment vertical="center"/>
      <protection locked="0" hidden="1"/>
    </xf>
    <xf numFmtId="0" fontId="41" fillId="18" borderId="0" xfId="2" applyFont="1" applyFill="1" applyBorder="1" applyAlignment="1" applyProtection="1">
      <alignment horizontal="center" vertical="center"/>
    </xf>
    <xf numFmtId="164" fontId="18" fillId="7" borderId="9" xfId="1" applyNumberFormat="1" applyFont="1" applyFill="1" applyBorder="1" applyAlignment="1" applyProtection="1">
      <alignment vertical="center"/>
      <protection hidden="1"/>
    </xf>
    <xf numFmtId="169" fontId="18" fillId="17" borderId="48" xfId="21" applyNumberFormat="1" applyFont="1" applyFill="1" applyBorder="1" applyAlignment="1" applyProtection="1">
      <alignment horizontal="left" vertical="center" wrapText="1" indent="1"/>
      <protection hidden="1"/>
    </xf>
    <xf numFmtId="0" fontId="28" fillId="0" borderId="0" xfId="12" applyFont="1" applyAlignment="1">
      <alignment horizontal="right"/>
    </xf>
    <xf numFmtId="0" fontId="18" fillId="6" borderId="5" xfId="5" applyFont="1" applyFill="1" applyBorder="1" applyAlignment="1" applyProtection="1">
      <alignment vertical="center"/>
      <protection hidden="1"/>
    </xf>
    <xf numFmtId="0" fontId="18" fillId="6" borderId="3" xfId="5" applyFont="1" applyFill="1" applyBorder="1" applyAlignment="1" applyProtection="1">
      <alignment horizontal="left" vertical="center"/>
      <protection hidden="1"/>
    </xf>
    <xf numFmtId="0" fontId="18" fillId="7" borderId="5" xfId="5" applyFont="1" applyFill="1" applyBorder="1" applyAlignment="1" applyProtection="1">
      <alignment vertical="center"/>
      <protection hidden="1"/>
    </xf>
    <xf numFmtId="0" fontId="18" fillId="6" borderId="15" xfId="5" applyFont="1" applyFill="1" applyBorder="1" applyAlignment="1" applyProtection="1">
      <alignment horizontal="left" vertical="center"/>
      <protection hidden="1"/>
    </xf>
    <xf numFmtId="0" fontId="18" fillId="6" borderId="16" xfId="5" applyFont="1" applyFill="1" applyBorder="1" applyAlignment="1" applyProtection="1">
      <alignment horizontal="center" vertical="center"/>
      <protection hidden="1"/>
    </xf>
    <xf numFmtId="166" fontId="18" fillId="6" borderId="17" xfId="1" applyFont="1" applyFill="1" applyBorder="1" applyAlignment="1" applyProtection="1">
      <alignment vertical="center"/>
      <protection hidden="1"/>
    </xf>
    <xf numFmtId="166" fontId="18" fillId="7" borderId="3" xfId="1" applyFont="1" applyFill="1" applyBorder="1" applyAlignment="1" applyProtection="1">
      <alignment horizontal="left" vertical="center"/>
      <protection hidden="1"/>
    </xf>
    <xf numFmtId="166" fontId="18" fillId="7" borderId="4" xfId="1" applyFont="1" applyFill="1" applyBorder="1" applyAlignment="1" applyProtection="1">
      <alignment horizontal="left" vertical="center"/>
      <protection hidden="1"/>
    </xf>
    <xf numFmtId="166" fontId="18" fillId="7" borderId="5" xfId="1" applyFont="1" applyFill="1" applyBorder="1" applyAlignment="1" applyProtection="1">
      <alignment horizontal="left" vertical="center"/>
      <protection hidden="1"/>
    </xf>
    <xf numFmtId="9" fontId="18" fillId="7" borderId="10" xfId="5" applyNumberFormat="1" applyFont="1" applyFill="1" applyBorder="1" applyAlignment="1" applyProtection="1">
      <alignment horizontal="left" vertical="center"/>
      <protection hidden="1"/>
    </xf>
    <xf numFmtId="0" fontId="18" fillId="7" borderId="18" xfId="5" applyFont="1" applyFill="1" applyBorder="1" applyAlignment="1" applyProtection="1">
      <alignment vertical="center"/>
      <protection hidden="1"/>
    </xf>
    <xf numFmtId="49" fontId="18" fillId="7" borderId="18" xfId="5" applyNumberFormat="1" applyFont="1" applyFill="1" applyBorder="1" applyAlignment="1" applyProtection="1">
      <alignment vertical="center"/>
      <protection hidden="1"/>
    </xf>
    <xf numFmtId="0" fontId="43" fillId="0" borderId="0" xfId="28" applyFont="1">
      <alignment vertical="center"/>
    </xf>
    <xf numFmtId="0" fontId="29" fillId="0" borderId="0" xfId="28" applyFont="1">
      <alignment vertical="center"/>
    </xf>
    <xf numFmtId="0" fontId="5" fillId="0" borderId="0" xfId="28">
      <alignment vertical="center"/>
    </xf>
    <xf numFmtId="0" fontId="48" fillId="0" borderId="0" xfId="12" applyFont="1" applyAlignment="1">
      <alignment horizontal="center" vertical="center"/>
    </xf>
    <xf numFmtId="0" fontId="49" fillId="0" borderId="0" xfId="28" applyFont="1" applyAlignment="1">
      <alignment horizontal="center" vertical="center"/>
    </xf>
    <xf numFmtId="0" fontId="50" fillId="0" borderId="0" xfId="12" applyFont="1" applyAlignment="1">
      <alignment horizontal="center" vertical="center"/>
    </xf>
    <xf numFmtId="0" fontId="29" fillId="0" borderId="0" xfId="28" applyFont="1" applyAlignment="1">
      <alignment horizontal="center" vertical="center"/>
    </xf>
    <xf numFmtId="0" fontId="31" fillId="20" borderId="0" xfId="2" applyFont="1" applyFill="1" applyBorder="1" applyAlignment="1" applyProtection="1">
      <alignment horizontal="center" vertical="center"/>
    </xf>
    <xf numFmtId="0" fontId="5" fillId="21" borderId="0" xfId="8" applyFill="1">
      <alignment vertical="center"/>
    </xf>
    <xf numFmtId="0" fontId="51" fillId="20" borderId="0" xfId="2" applyFont="1" applyFill="1" applyBorder="1" applyAlignment="1" applyProtection="1">
      <alignment horizontal="center" vertical="center"/>
    </xf>
    <xf numFmtId="0" fontId="5" fillId="7" borderId="0" xfId="28" applyFill="1">
      <alignment vertical="center"/>
    </xf>
    <xf numFmtId="0" fontId="52" fillId="7" borderId="0" xfId="28" applyFont="1" applyFill="1" applyAlignment="1">
      <alignment horizontal="left" vertical="center" indent="1"/>
    </xf>
    <xf numFmtId="0" fontId="29" fillId="7" borderId="0" xfId="28" applyFont="1" applyFill="1">
      <alignment vertical="center"/>
    </xf>
    <xf numFmtId="0" fontId="43" fillId="7" borderId="0" xfId="28" applyFont="1" applyFill="1">
      <alignment vertical="center"/>
    </xf>
    <xf numFmtId="0" fontId="53" fillId="0" borderId="0" xfId="28" applyFont="1">
      <alignment vertical="center"/>
    </xf>
    <xf numFmtId="0" fontId="51" fillId="12" borderId="0" xfId="2" applyFont="1" applyFill="1" applyBorder="1" applyAlignment="1" applyProtection="1">
      <alignment horizontal="center" vertical="center"/>
    </xf>
    <xf numFmtId="0" fontId="29" fillId="0" borderId="0" xfId="8" applyFont="1">
      <alignment vertical="center"/>
    </xf>
    <xf numFmtId="0" fontId="55" fillId="0" borderId="0" xfId="12" applyFont="1" applyAlignment="1">
      <alignment horizontal="center" vertical="center"/>
    </xf>
    <xf numFmtId="0" fontId="56" fillId="0" borderId="0" xfId="28" applyFont="1" applyAlignment="1">
      <alignment horizontal="center" vertical="center"/>
    </xf>
    <xf numFmtId="0" fontId="51" fillId="23" borderId="0" xfId="2" applyFont="1" applyFill="1" applyBorder="1" applyAlignment="1" applyProtection="1">
      <alignment horizontal="center" vertical="center"/>
    </xf>
    <xf numFmtId="0" fontId="53" fillId="21" borderId="0" xfId="8" applyFont="1" applyFill="1">
      <alignment vertical="center"/>
    </xf>
    <xf numFmtId="0" fontId="51" fillId="24" borderId="0" xfId="2" applyFont="1" applyFill="1" applyBorder="1" applyAlignment="1" applyProtection="1">
      <alignment horizontal="center" vertical="center"/>
    </xf>
    <xf numFmtId="0" fontId="57" fillId="0" borderId="0" xfId="30" applyFont="1">
      <alignment vertical="center"/>
    </xf>
    <xf numFmtId="0" fontId="57" fillId="0" borderId="0" xfId="30" applyFont="1" applyAlignment="1">
      <alignment vertical="center" wrapText="1"/>
    </xf>
    <xf numFmtId="0" fontId="57" fillId="25" borderId="0" xfId="33" applyFont="1" applyFill="1" applyAlignment="1">
      <alignment vertical="top" wrapText="1"/>
    </xf>
    <xf numFmtId="0" fontId="57" fillId="7" borderId="0" xfId="33" applyFont="1" applyFill="1" applyAlignment="1">
      <alignment vertical="top" wrapText="1"/>
    </xf>
    <xf numFmtId="0" fontId="57" fillId="26" borderId="0" xfId="33" applyFont="1" applyFill="1" applyAlignment="1">
      <alignment vertical="top" wrapText="1"/>
    </xf>
    <xf numFmtId="0" fontId="57" fillId="27" borderId="0" xfId="33" applyFont="1" applyFill="1" applyAlignment="1">
      <alignment vertical="top" wrapText="1"/>
    </xf>
    <xf numFmtId="0" fontId="58" fillId="28" borderId="0" xfId="30" applyFont="1" applyFill="1">
      <alignment vertical="center"/>
    </xf>
    <xf numFmtId="0" fontId="59" fillId="0" borderId="0" xfId="30" applyFont="1">
      <alignment vertical="center"/>
    </xf>
    <xf numFmtId="0" fontId="60" fillId="0" borderId="0" xfId="30" applyFont="1">
      <alignment vertical="center"/>
    </xf>
    <xf numFmtId="0" fontId="63" fillId="0" borderId="6" xfId="30" applyFont="1" applyBorder="1" applyAlignment="1"/>
    <xf numFmtId="0" fontId="57" fillId="0" borderId="6" xfId="30" applyFont="1" applyBorder="1" applyAlignment="1">
      <alignment horizontal="left"/>
    </xf>
    <xf numFmtId="0" fontId="57" fillId="30" borderId="6" xfId="30" applyFont="1" applyFill="1" applyBorder="1" applyAlignment="1">
      <alignment horizontal="left"/>
    </xf>
    <xf numFmtId="0" fontId="57" fillId="0" borderId="6" xfId="30" applyFont="1" applyBorder="1" applyAlignment="1"/>
    <xf numFmtId="0" fontId="38" fillId="15" borderId="42" xfId="2" applyFont="1" applyFill="1" applyBorder="1" applyAlignment="1" applyProtection="1">
      <alignment horizontal="center" vertical="center"/>
    </xf>
    <xf numFmtId="166" fontId="24" fillId="31" borderId="28" xfId="1" applyFont="1" applyFill="1" applyBorder="1" applyAlignment="1" applyProtection="1">
      <alignment vertical="center"/>
      <protection locked="0" hidden="1"/>
    </xf>
    <xf numFmtId="166" fontId="24" fillId="31" borderId="26" xfId="1" applyFont="1" applyFill="1" applyBorder="1" applyAlignment="1" applyProtection="1">
      <alignment vertical="center"/>
      <protection locked="0" hidden="1"/>
    </xf>
    <xf numFmtId="166" fontId="24" fillId="31" borderId="29" xfId="1" applyFont="1" applyFill="1" applyBorder="1" applyAlignment="1" applyProtection="1">
      <alignment vertical="center"/>
      <protection locked="0" hidden="1"/>
    </xf>
    <xf numFmtId="0" fontId="64" fillId="0" borderId="0" xfId="0" applyFont="1" applyProtection="1">
      <alignment vertical="center"/>
      <protection hidden="1"/>
    </xf>
    <xf numFmtId="0" fontId="66" fillId="0" borderId="0" xfId="4" applyFont="1" applyAlignment="1">
      <alignment horizontal="right"/>
    </xf>
    <xf numFmtId="0" fontId="66" fillId="0" borderId="0" xfId="12" applyFont="1" applyAlignment="1">
      <alignment horizontal="right"/>
    </xf>
    <xf numFmtId="10" fontId="24" fillId="31" borderId="26" xfId="6" applyNumberFormat="1" applyFont="1" applyFill="1" applyBorder="1" applyAlignment="1" applyProtection="1">
      <alignment vertical="center"/>
      <protection locked="0" hidden="1"/>
    </xf>
    <xf numFmtId="166" fontId="23" fillId="31" borderId="11" xfId="1" applyFont="1" applyFill="1" applyBorder="1" applyAlignment="1" applyProtection="1">
      <alignment vertical="center"/>
      <protection locked="0" hidden="1"/>
    </xf>
    <xf numFmtId="10" fontId="24" fillId="31" borderId="30" xfId="5" applyNumberFormat="1" applyFont="1" applyFill="1" applyBorder="1" applyAlignment="1" applyProtection="1">
      <alignment horizontal="center" vertical="center"/>
      <protection locked="0" hidden="1"/>
    </xf>
    <xf numFmtId="9" fontId="24" fillId="31" borderId="31" xfId="5" applyNumberFormat="1" applyFont="1" applyFill="1" applyBorder="1" applyAlignment="1" applyProtection="1">
      <alignment horizontal="center" vertical="center"/>
      <protection locked="0" hidden="1"/>
    </xf>
    <xf numFmtId="167" fontId="24" fillId="31" borderId="32" xfId="1" applyNumberFormat="1" applyFont="1" applyFill="1" applyBorder="1" applyAlignment="1" applyProtection="1">
      <alignment vertical="center"/>
      <protection locked="0" hidden="1"/>
    </xf>
    <xf numFmtId="167" fontId="24" fillId="31" borderId="33" xfId="1" applyNumberFormat="1" applyFont="1" applyFill="1" applyBorder="1" applyAlignment="1" applyProtection="1">
      <alignment vertical="center"/>
      <protection locked="0" hidden="1"/>
    </xf>
    <xf numFmtId="167" fontId="24" fillId="31" borderId="34" xfId="1" applyNumberFormat="1" applyFont="1" applyFill="1" applyBorder="1" applyAlignment="1" applyProtection="1">
      <alignment vertical="center"/>
      <protection locked="0" hidden="1"/>
    </xf>
    <xf numFmtId="166" fontId="24" fillId="31" borderId="17" xfId="1" applyFont="1" applyFill="1" applyBorder="1" applyAlignment="1" applyProtection="1">
      <alignment vertical="center"/>
      <protection locked="0" hidden="1"/>
    </xf>
    <xf numFmtId="166" fontId="24" fillId="31" borderId="38" xfId="1" applyFont="1" applyFill="1" applyBorder="1" applyAlignment="1" applyProtection="1">
      <alignment vertical="center"/>
      <protection locked="0" hidden="1"/>
    </xf>
    <xf numFmtId="166" fontId="24" fillId="31" borderId="35" xfId="1" applyFont="1" applyFill="1" applyBorder="1" applyAlignment="1" applyProtection="1">
      <alignment vertical="center"/>
      <protection locked="0" hidden="1"/>
    </xf>
    <xf numFmtId="4" fontId="24" fillId="31" borderId="36" xfId="5" applyNumberFormat="1" applyFont="1" applyFill="1" applyBorder="1" applyAlignment="1" applyProtection="1">
      <alignment vertical="center"/>
      <protection locked="0" hidden="1"/>
    </xf>
    <xf numFmtId="10" fontId="24" fillId="31" borderId="35" xfId="7" applyNumberFormat="1" applyFont="1" applyFill="1" applyBorder="1" applyAlignment="1" applyProtection="1">
      <alignment horizontal="center" vertical="center"/>
      <protection locked="0" hidden="1"/>
    </xf>
    <xf numFmtId="10" fontId="24" fillId="31" borderId="37" xfId="5" applyNumberFormat="1" applyFont="1" applyFill="1" applyBorder="1" applyAlignment="1" applyProtection="1">
      <alignment vertical="center"/>
      <protection locked="0" hidden="1"/>
    </xf>
    <xf numFmtId="4" fontId="24" fillId="31" borderId="37" xfId="5" applyNumberFormat="1" applyFont="1" applyFill="1" applyBorder="1" applyAlignment="1" applyProtection="1">
      <alignment vertical="center"/>
      <protection locked="0" hidden="1"/>
    </xf>
    <xf numFmtId="0" fontId="47" fillId="19" borderId="0" xfId="30" applyFont="1" applyFill="1" applyAlignment="1">
      <alignment horizontal="center" vertical="center" wrapText="1"/>
    </xf>
    <xf numFmtId="0" fontId="47" fillId="19" borderId="0" xfId="30" applyFont="1" applyFill="1" applyAlignment="1">
      <alignment horizontal="center" vertical="center"/>
    </xf>
    <xf numFmtId="0" fontId="18" fillId="0" borderId="0" xfId="18" applyFont="1" applyAlignment="1" applyProtection="1">
      <alignment horizontal="left" vertical="center" wrapText="1" indent="1"/>
      <protection hidden="1"/>
    </xf>
    <xf numFmtId="0" fontId="17" fillId="0" borderId="0" xfId="18" applyFont="1" applyAlignment="1" applyProtection="1">
      <alignment horizontal="left" vertical="center" wrapText="1" indent="1"/>
      <protection hidden="1"/>
    </xf>
    <xf numFmtId="0" fontId="24" fillId="3" borderId="45" xfId="18" applyFont="1" applyFill="1" applyBorder="1" applyAlignment="1" applyProtection="1">
      <alignment horizontal="center" vertical="center" wrapText="1"/>
      <protection hidden="1"/>
    </xf>
    <xf numFmtId="0" fontId="24" fillId="3" borderId="47" xfId="18" applyFont="1" applyFill="1" applyBorder="1" applyAlignment="1" applyProtection="1">
      <alignment horizontal="center" vertical="center" wrapText="1"/>
      <protection hidden="1"/>
    </xf>
    <xf numFmtId="0" fontId="27" fillId="11" borderId="0" xfId="19" applyFont="1" applyFill="1" applyAlignment="1">
      <alignment horizontal="center" vertical="center"/>
    </xf>
    <xf numFmtId="0" fontId="17" fillId="6" borderId="23" xfId="5" applyFont="1" applyFill="1" applyBorder="1" applyAlignment="1" applyProtection="1">
      <alignment horizontal="center" vertical="center"/>
      <protection hidden="1"/>
    </xf>
    <xf numFmtId="0" fontId="17" fillId="6" borderId="24" xfId="5" applyFont="1" applyFill="1" applyBorder="1" applyAlignment="1" applyProtection="1">
      <alignment horizontal="center" vertical="center"/>
      <protection hidden="1"/>
    </xf>
    <xf numFmtId="0" fontId="17" fillId="6" borderId="25" xfId="5" applyFont="1" applyFill="1" applyBorder="1" applyAlignment="1" applyProtection="1">
      <alignment horizontal="center" vertical="center"/>
      <protection hidden="1"/>
    </xf>
    <xf numFmtId="0" fontId="27" fillId="11" borderId="0" xfId="0" applyFont="1" applyFill="1" applyAlignment="1" applyProtection="1">
      <alignment horizontal="center" vertical="center"/>
      <protection hidden="1"/>
    </xf>
    <xf numFmtId="0" fontId="24" fillId="3" borderId="44" xfId="18" applyFont="1" applyFill="1" applyBorder="1" applyAlignment="1" applyProtection="1">
      <alignment horizontal="center" vertical="center" wrapText="1"/>
      <protection hidden="1"/>
    </xf>
    <xf numFmtId="0" fontId="47" fillId="22" borderId="0" xfId="30" applyFont="1" applyFill="1" applyAlignment="1">
      <alignment horizontal="center" vertical="center" wrapText="1"/>
    </xf>
    <xf numFmtId="0" fontId="47" fillId="22" borderId="0" xfId="30" applyFont="1" applyFill="1" applyAlignment="1">
      <alignment horizontal="center" vertical="center"/>
    </xf>
    <xf numFmtId="0" fontId="27" fillId="22" borderId="0" xfId="0" applyFont="1" applyFill="1" applyAlignment="1" applyProtection="1">
      <alignment horizontal="center" vertical="center"/>
      <protection hidden="1"/>
    </xf>
    <xf numFmtId="0" fontId="62" fillId="0" borderId="3" xfId="30" applyFont="1" applyBorder="1" applyAlignment="1">
      <alignment horizontal="left" vertical="top"/>
    </xf>
    <xf numFmtId="0" fontId="62" fillId="0" borderId="4" xfId="30" applyFont="1" applyBorder="1" applyAlignment="1">
      <alignment horizontal="left" vertical="top"/>
    </xf>
    <xf numFmtId="0" fontId="62" fillId="0" borderId="5" xfId="30" applyFont="1" applyBorder="1" applyAlignment="1">
      <alignment horizontal="left" vertical="top"/>
    </xf>
    <xf numFmtId="0" fontId="61" fillId="30" borderId="15" xfId="30" applyFont="1" applyFill="1" applyBorder="1" applyAlignment="1">
      <alignment horizontal="center"/>
    </xf>
    <xf numFmtId="0" fontId="61" fillId="30" borderId="16" xfId="30" applyFont="1" applyFill="1" applyBorder="1" applyAlignment="1">
      <alignment horizontal="center"/>
    </xf>
    <xf numFmtId="0" fontId="61" fillId="30" borderId="17" xfId="30" applyFont="1" applyFill="1" applyBorder="1" applyAlignment="1">
      <alignment horizontal="center"/>
    </xf>
    <xf numFmtId="0" fontId="61" fillId="29" borderId="15" xfId="30" applyFont="1" applyFill="1" applyBorder="1" applyAlignment="1">
      <alignment horizontal="center"/>
    </xf>
    <xf numFmtId="0" fontId="61" fillId="29" borderId="16" xfId="30" applyFont="1" applyFill="1" applyBorder="1" applyAlignment="1">
      <alignment horizontal="center"/>
    </xf>
    <xf numFmtId="0" fontId="61" fillId="29" borderId="17" xfId="30" applyFont="1" applyFill="1" applyBorder="1" applyAlignment="1">
      <alignment horizontal="center"/>
    </xf>
    <xf numFmtId="0" fontId="57" fillId="0" borderId="0" xfId="30" applyFont="1" applyAlignment="1">
      <alignment horizontal="left" vertical="center" wrapText="1"/>
    </xf>
    <xf numFmtId="0" fontId="57" fillId="25" borderId="0" xfId="30" applyFont="1" applyFill="1" applyAlignment="1">
      <alignment horizontal="left" vertical="center" wrapText="1" indent="1"/>
    </xf>
    <xf numFmtId="0" fontId="57" fillId="7" borderId="0" xfId="14" applyFont="1" applyFill="1" applyBorder="1" applyAlignment="1" applyProtection="1">
      <alignment horizontal="left" vertical="center" wrapText="1" indent="1"/>
    </xf>
    <xf numFmtId="0" fontId="57" fillId="7" borderId="0" xfId="30" applyFont="1" applyFill="1" applyAlignment="1">
      <alignment horizontal="left" vertical="center" wrapText="1" indent="1"/>
    </xf>
    <xf numFmtId="0" fontId="57" fillId="26" borderId="0" xfId="14" applyFont="1" applyFill="1" applyBorder="1" applyAlignment="1" applyProtection="1">
      <alignment horizontal="left" vertical="center" wrapText="1" indent="1"/>
    </xf>
    <xf numFmtId="0" fontId="57" fillId="27" borderId="0" xfId="30" applyFont="1" applyFill="1" applyAlignment="1">
      <alignment horizontal="left" vertical="center" wrapText="1" indent="1"/>
    </xf>
    <xf numFmtId="170" fontId="46" fillId="0" borderId="0" xfId="29" applyNumberFormat="1" applyFont="1" applyAlignment="1">
      <alignment horizontal="right"/>
    </xf>
    <xf numFmtId="0" fontId="67" fillId="7" borderId="49" xfId="28" applyFont="1" applyFill="1" applyBorder="1" applyAlignment="1">
      <alignment horizontal="left" vertical="center" indent="1"/>
    </xf>
    <xf numFmtId="0" fontId="43" fillId="7" borderId="50" xfId="28" applyFont="1" applyFill="1" applyBorder="1">
      <alignment vertical="center"/>
    </xf>
    <xf numFmtId="0" fontId="68" fillId="32" borderId="51" xfId="2" applyFont="1" applyFill="1" applyBorder="1" applyAlignment="1" applyProtection="1">
      <alignment horizontal="center" vertical="center"/>
    </xf>
    <xf numFmtId="0" fontId="52" fillId="7" borderId="52" xfId="28" applyFont="1" applyFill="1" applyBorder="1" applyAlignment="1">
      <alignment horizontal="left" vertical="center" indent="1"/>
    </xf>
    <xf numFmtId="0" fontId="67" fillId="7" borderId="53" xfId="12" applyFont="1" applyFill="1" applyBorder="1" applyAlignment="1">
      <alignment horizontal="center"/>
    </xf>
    <xf numFmtId="0" fontId="29" fillId="7" borderId="53" xfId="28" applyFont="1" applyFill="1" applyBorder="1">
      <alignment vertical="center"/>
    </xf>
    <xf numFmtId="0" fontId="43" fillId="7" borderId="53" xfId="28" applyFont="1" applyFill="1" applyBorder="1">
      <alignment vertical="center"/>
    </xf>
    <xf numFmtId="0" fontId="5" fillId="7" borderId="52" xfId="28" applyFill="1" applyBorder="1">
      <alignment vertical="center"/>
    </xf>
    <xf numFmtId="0" fontId="5" fillId="7" borderId="53" xfId="28" applyFill="1" applyBorder="1">
      <alignment vertical="center"/>
    </xf>
    <xf numFmtId="0" fontId="67" fillId="7" borderId="52" xfId="2" applyFont="1" applyFill="1" applyBorder="1" applyAlignment="1" applyProtection="1">
      <alignment horizontal="left" vertical="center" wrapText="1" indent="1"/>
    </xf>
    <xf numFmtId="0" fontId="67" fillId="7" borderId="0" xfId="2" applyFont="1" applyFill="1" applyBorder="1" applyAlignment="1" applyProtection="1">
      <alignment horizontal="left" vertical="center" wrapText="1" indent="1"/>
    </xf>
    <xf numFmtId="0" fontId="71" fillId="7" borderId="53" xfId="28" applyFont="1" applyFill="1" applyBorder="1" applyAlignment="1">
      <alignment horizontal="left" vertical="center" indent="2"/>
    </xf>
    <xf numFmtId="0" fontId="67" fillId="7" borderId="54" xfId="2" applyFont="1" applyFill="1" applyBorder="1" applyAlignment="1" applyProtection="1">
      <alignment horizontal="left" vertical="center" wrapText="1" indent="1"/>
    </xf>
    <xf numFmtId="0" fontId="67" fillId="7" borderId="55" xfId="2" applyFont="1" applyFill="1" applyBorder="1" applyAlignment="1" applyProtection="1">
      <alignment horizontal="left" vertical="center" wrapText="1" indent="1"/>
    </xf>
    <xf numFmtId="0" fontId="71" fillId="7" borderId="56" xfId="28" applyFont="1" applyFill="1" applyBorder="1" applyAlignment="1">
      <alignment horizontal="left" vertical="center" indent="2"/>
    </xf>
    <xf numFmtId="0" fontId="67" fillId="7" borderId="0" xfId="28" applyFont="1" applyFill="1" applyAlignment="1">
      <alignment horizontal="left" vertical="center" indent="1"/>
    </xf>
    <xf numFmtId="0" fontId="71" fillId="7" borderId="0" xfId="28" applyFont="1" applyFill="1" applyAlignment="1">
      <alignment horizontal="left" vertical="center" indent="2"/>
    </xf>
    <xf numFmtId="172" fontId="46" fillId="0" borderId="0" xfId="29" applyNumberFormat="1" applyFont="1" applyAlignment="1">
      <alignment horizontal="right" indent="1"/>
    </xf>
    <xf numFmtId="170" fontId="54" fillId="0" borderId="0" xfId="34" applyNumberFormat="1" applyFont="1" applyAlignment="1">
      <alignment horizontal="left"/>
    </xf>
    <xf numFmtId="0" fontId="54" fillId="7" borderId="49" xfId="28" applyFont="1" applyFill="1" applyBorder="1" applyAlignment="1">
      <alignment horizontal="left" vertical="center" indent="1"/>
    </xf>
    <xf numFmtId="0" fontId="74" fillId="7" borderId="50" xfId="28" applyFont="1" applyFill="1" applyBorder="1">
      <alignment vertical="center"/>
    </xf>
    <xf numFmtId="0" fontId="68" fillId="33" borderId="51" xfId="2" applyFont="1" applyFill="1" applyBorder="1" applyAlignment="1" applyProtection="1">
      <alignment horizontal="center" vertical="center"/>
    </xf>
    <xf numFmtId="0" fontId="54" fillId="7" borderId="52" xfId="2" applyFont="1" applyFill="1" applyBorder="1" applyAlignment="1" applyProtection="1">
      <alignment horizontal="left" vertical="center" wrapText="1" indent="1"/>
    </xf>
    <xf numFmtId="0" fontId="54" fillId="7" borderId="0" xfId="2" applyFont="1" applyFill="1" applyBorder="1" applyAlignment="1" applyProtection="1">
      <alignment horizontal="left" vertical="center" wrapText="1" indent="1"/>
    </xf>
    <xf numFmtId="0" fontId="75" fillId="7" borderId="53" xfId="28" applyFont="1" applyFill="1" applyBorder="1" applyAlignment="1">
      <alignment horizontal="left" vertical="center" indent="2"/>
    </xf>
    <xf numFmtId="0" fontId="54" fillId="7" borderId="54" xfId="2" applyFont="1" applyFill="1" applyBorder="1" applyAlignment="1" applyProtection="1">
      <alignment horizontal="left" vertical="center" wrapText="1" indent="1"/>
    </xf>
    <xf numFmtId="0" fontId="54" fillId="7" borderId="55" xfId="2" applyFont="1" applyFill="1" applyBorder="1" applyAlignment="1" applyProtection="1">
      <alignment horizontal="left" vertical="center" wrapText="1" indent="1"/>
    </xf>
    <xf numFmtId="0" fontId="75" fillId="7" borderId="56" xfId="28" applyFont="1" applyFill="1" applyBorder="1" applyAlignment="1">
      <alignment horizontal="left" vertical="center" indent="2"/>
    </xf>
    <xf numFmtId="166" fontId="24" fillId="31" borderId="57" xfId="1" applyFont="1" applyFill="1" applyBorder="1" applyAlignment="1" applyProtection="1">
      <alignment vertical="center"/>
      <protection locked="0" hidden="1"/>
    </xf>
    <xf numFmtId="172" fontId="54" fillId="0" borderId="0" xfId="35" applyNumberFormat="1" applyFont="1" applyAlignment="1">
      <alignment horizontal="left"/>
    </xf>
    <xf numFmtId="0" fontId="54" fillId="7" borderId="0" xfId="28" applyFont="1" applyFill="1" applyAlignment="1">
      <alignment horizontal="left" vertical="center" indent="1"/>
    </xf>
    <xf numFmtId="0" fontId="74" fillId="7" borderId="0" xfId="28" applyFont="1" applyFill="1">
      <alignment vertical="center"/>
    </xf>
    <xf numFmtId="0" fontId="75" fillId="7" borderId="0" xfId="28" applyFont="1" applyFill="1" applyAlignment="1">
      <alignment horizontal="left" vertical="center" indent="2"/>
    </xf>
  </cellXfs>
  <cellStyles count="36">
    <cellStyle name="Comma 2" xfId="1" xr:uid="{00000000-0005-0000-0000-000000000000}"/>
    <cellStyle name="Hyperlink" xfId="2" builtinId="8"/>
    <cellStyle name="Hyperlink 2" xfId="3" xr:uid="{00000000-0005-0000-0000-000002000000}"/>
    <cellStyle name="Hyperlink 2 2" xfId="13" xr:uid="{00000000-0005-0000-0000-000003000000}"/>
    <cellStyle name="Hyperlink 2 2 2" xfId="14" xr:uid="{00000000-0005-0000-0000-000004000000}"/>
    <cellStyle name="Hyperlink 2 2 2 2" xfId="20" xr:uid="{00000000-0005-0000-0000-000005000000}"/>
    <cellStyle name="Hyperlink 2 2 3" xfId="16" xr:uid="{00000000-0005-0000-0000-000006000000}"/>
    <cellStyle name="Naviatieknop" xfId="17" xr:uid="{00000000-0005-0000-0000-000007000000}"/>
    <cellStyle name="Normal" xfId="0" builtinId="0"/>
    <cellStyle name="Normal 2" xfId="4" xr:uid="{00000000-0005-0000-0000-000009000000}"/>
    <cellStyle name="Normal 2 2" xfId="8" xr:uid="{00000000-0005-0000-0000-00000A000000}"/>
    <cellStyle name="Normal 2 2 2" xfId="11" xr:uid="{00000000-0005-0000-0000-00000B000000}"/>
    <cellStyle name="Normal 2 2 2 2" xfId="19" xr:uid="{00000000-0005-0000-0000-00000C000000}"/>
    <cellStyle name="Normal 2 2 2 3" xfId="25" xr:uid="{73C0A635-FD0E-4814-8F22-88F909A181DD}"/>
    <cellStyle name="Normal 2 2 2 3 2" xfId="28" xr:uid="{A39F2E89-4256-4160-813D-9B5A8ADA3B5D}"/>
    <cellStyle name="Normal 2 2 3" xfId="23" xr:uid="{FC394C65-2E2F-4CCC-B09C-86CDBE023B85}"/>
    <cellStyle name="Normal 2 3" xfId="12" xr:uid="{00000000-0005-0000-0000-00000D000000}"/>
    <cellStyle name="Normal 2 3 2" xfId="22" xr:uid="{E3B75240-7093-4F70-BF6E-2FDD5A9DAE29}"/>
    <cellStyle name="Normal 2 3 2 2" xfId="26" xr:uid="{3DDA3F6A-E326-4EFA-8F9A-E77188707414}"/>
    <cellStyle name="Normal 2 3 3" xfId="18" xr:uid="{00000000-0005-0000-0000-00000E000000}"/>
    <cellStyle name="Normal 3" xfId="5" xr:uid="{00000000-0005-0000-0000-00000F000000}"/>
    <cellStyle name="Normal 3 2" xfId="9" xr:uid="{00000000-0005-0000-0000-000010000000}"/>
    <cellStyle name="Normal 3 2 2" xfId="30" xr:uid="{9A0DA470-0F1D-48EE-BF87-B422FD412401}"/>
    <cellStyle name="Normal 3 5" xfId="33" xr:uid="{808F1407-2E71-4D4B-949F-4F3245336C14}"/>
    <cellStyle name="Normal 4 2" xfId="27" xr:uid="{B6A7E0D4-D4CD-47DA-867B-49FF0C32F7C6}"/>
    <cellStyle name="Normal 5" xfId="10" xr:uid="{00000000-0005-0000-0000-000011000000}"/>
    <cellStyle name="Normal 5 2" xfId="15" xr:uid="{00000000-0005-0000-0000-000012000000}"/>
    <cellStyle name="Normal 5 3" xfId="24" xr:uid="{8903C179-4317-4F00-92B8-3F776044F006}"/>
    <cellStyle name="Normal 5 3 2" xfId="29" xr:uid="{4C877463-1641-4CDC-9B82-9AFB8A0D5D1E}"/>
    <cellStyle name="Normal 5 3 2 2" xfId="32" xr:uid="{C3D33D3C-2407-4513-A7B5-3263F036CA34}"/>
    <cellStyle name="Normal 5 3 2 2 2" xfId="35" xr:uid="{875B6854-0F24-4B73-8492-62B09651B088}"/>
    <cellStyle name="Normal 5 3 3" xfId="31" xr:uid="{839CAB01-F0C4-4951-9ECE-C811E033F507}"/>
    <cellStyle name="Normal 5 3 3 2" xfId="34" xr:uid="{F2D404D3-163B-47ED-8FFB-AF2039A216C4}"/>
    <cellStyle name="Percent" xfId="6" builtinId="5"/>
    <cellStyle name="Percent 2" xfId="7" xr:uid="{00000000-0005-0000-0000-000014000000}"/>
    <cellStyle name="Percent 2 3" xfId="21" xr:uid="{00000000-0005-0000-0000-00001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00CED1"/>
      <color rgb="FF4B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D1C7AF5-C50A-48A3-9D44-E5F287820E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A2CCFF1B-D5B9-402C-975F-BFFDE96C3076}"/>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Stapt u over van een eenmanszaak naar een vennootschap, dan komt daar fiscaal gezien heel wat bij kijken. Een eenmanszaak en een vennootschap worden immers zeer verschillend belast en ook de overdracht van een eenmanszaak naar een vennootschap heeft belangrijke fiscale gevolgen. Nu de laatste fase van de belastinghervorming in voege getreden is, rijst automatisch de vraag of de overstap van een eenmanszaak naar een vennootschap op fiscaal vlak nog interessant is.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rekentool kunt u in grote lijnen de belasting op de stopzettingsmeerwaarden, de belastingbesparing op de overgenomen activa en de registratierechten</a:t>
          </a:r>
          <a:r>
            <a:rPr lang="en-BE" sz="1200" baseline="0">
              <a:latin typeface="Tahoma" panose="020B0604030504040204" pitchFamily="34" charset="0"/>
              <a:ea typeface="Tahoma" panose="020B0604030504040204" pitchFamily="34" charset="0"/>
              <a:cs typeface="Tahoma" panose="020B0604030504040204" pitchFamily="34" charset="0"/>
            </a:rPr>
            <a:t> berekenen</a:t>
          </a:r>
          <a:r>
            <a:rPr lang="nl-BE" sz="1200" baseline="0">
              <a:latin typeface="Tahoma" panose="020B0604030504040204" pitchFamily="34" charset="0"/>
              <a:ea typeface="Tahoma" panose="020B0604030504040204" pitchFamily="34" charset="0"/>
              <a:cs typeface="Tahoma" panose="020B0604030504040204" pitchFamily="34" charset="0"/>
            </a:rPr>
            <a:t>. U kunt ook een eenvoudige vergelijking maken op één jaar tussen een eenmanszaak en een vennootschap voor wat belastingen en sociale bijdragen betreft.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11</xdr:col>
      <xdr:colOff>371475</xdr:colOff>
      <xdr:row>5</xdr:row>
      <xdr:rowOff>95250</xdr:rowOff>
    </xdr:from>
    <xdr:to>
      <xdr:col>21</xdr:col>
      <xdr:colOff>276225</xdr:colOff>
      <xdr:row>15</xdr:row>
      <xdr:rowOff>85725</xdr:rowOff>
    </xdr:to>
    <xdr:sp macro="" textlink="">
      <xdr:nvSpPr>
        <xdr:cNvPr id="5" name="TextBox 4">
          <a:extLst>
            <a:ext uri="{FF2B5EF4-FFF2-40B4-BE49-F238E27FC236}">
              <a16:creationId xmlns:a16="http://schemas.microsoft.com/office/drawing/2014/main" id="{CA8D6022-047D-FA3D-BB21-276D69BCE34D}"/>
            </a:ext>
          </a:extLst>
        </xdr:cNvPr>
        <xdr:cNvSpPr txBox="1"/>
      </xdr:nvSpPr>
      <xdr:spPr>
        <a:xfrm>
          <a:off x="10077450" y="1971675"/>
          <a:ext cx="3714750" cy="2466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BE" sz="1100"/>
            <a:t>frontpage</a:t>
          </a:r>
          <a:r>
            <a:rPr lang="en-BE" sz="1100" baseline="0"/>
            <a:t> uit template</a:t>
          </a:r>
        </a:p>
        <a:p>
          <a:r>
            <a:rPr lang="en-BE" sz="1100" baseline="0"/>
            <a:t>tarieven RR</a:t>
          </a:r>
          <a:endParaRPr lang="nl-BE" sz="1100"/>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FDEC4C7A-B733-4996-A455-D6C816CB1283}"/>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1009650</xdr:colOff>
      <xdr:row>97</xdr:row>
      <xdr:rowOff>0</xdr:rowOff>
    </xdr:from>
    <xdr:to>
      <xdr:col>5</xdr:col>
      <xdr:colOff>1895475</xdr:colOff>
      <xdr:row>110</xdr:row>
      <xdr:rowOff>200024</xdr:rowOff>
    </xdr:to>
    <xdr:sp macro="" textlink="">
      <xdr:nvSpPr>
        <xdr:cNvPr id="3" name="TextBox 2">
          <a:extLst>
            <a:ext uri="{FF2B5EF4-FFF2-40B4-BE49-F238E27FC236}">
              <a16:creationId xmlns:a16="http://schemas.microsoft.com/office/drawing/2014/main" id="{926E6C1C-BCA2-B43A-E351-3783F457DAEB}"/>
            </a:ext>
          </a:extLst>
        </xdr:cNvPr>
        <xdr:cNvSpPr txBox="1"/>
      </xdr:nvSpPr>
      <xdr:spPr>
        <a:xfrm>
          <a:off x="7134225" y="20678775"/>
          <a:ext cx="5848350" cy="2800349"/>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BE" sz="1100" b="1"/>
            <a:t>Overzicht registratierechten.</a:t>
          </a:r>
        </a:p>
        <a:p>
          <a:endParaRPr lang="en-BE" sz="1100" b="1"/>
        </a:p>
        <a:p>
          <a:r>
            <a:rPr lang="en-BE" sz="1100" b="1"/>
            <a:t>VLAANDEREN</a:t>
          </a:r>
        </a:p>
        <a:p>
          <a:r>
            <a:rPr lang="en-BE" sz="1100" b="1"/>
            <a:t>2%</a:t>
          </a:r>
          <a:r>
            <a:rPr lang="en-BE" sz="1100" b="1" baseline="0"/>
            <a:t> eigen en enige woning</a:t>
          </a:r>
        </a:p>
        <a:p>
          <a:r>
            <a:rPr lang="en-BE" sz="1100" b="1" baseline="0"/>
            <a:t>12% bouwgrond, bedrijfsgebouw of tweede woning</a:t>
          </a:r>
        </a:p>
        <a:p>
          <a:endParaRPr lang="en-BE" sz="1100" b="1" baseline="0"/>
        </a:p>
        <a:p>
          <a:r>
            <a:rPr lang="en-BE" sz="1100" b="1" baseline="0"/>
            <a:t>WALLONIE</a:t>
          </a:r>
        </a:p>
        <a:p>
          <a:r>
            <a:rPr lang="en-BE" sz="1100" b="1" baseline="0"/>
            <a:t>3% eigen enige woning (ook voor bouwgrond + woning in aanbouw of verkoop op plan)</a:t>
          </a:r>
        </a:p>
        <a:p>
          <a:r>
            <a:rPr lang="en-BE" sz="1100" b="1" baseline="0"/>
            <a:t>12,5% bouwgrond voor tweede woning, bedrijfsgebouw of tweede woning</a:t>
          </a:r>
        </a:p>
        <a:p>
          <a:endParaRPr lang="en-BE" sz="1100" b="1" baseline="0"/>
        </a:p>
        <a:p>
          <a:r>
            <a:rPr lang="en-BE" sz="1100" b="1" baseline="0"/>
            <a:t>BRUSSELS GEWEST</a:t>
          </a:r>
        </a:p>
        <a:p>
          <a:r>
            <a:rPr lang="en-BE" sz="1100" b="1"/>
            <a:t>12,5%</a:t>
          </a:r>
          <a:r>
            <a:rPr lang="en-BE" sz="1100" b="1" baseline="0"/>
            <a:t> (maar € 200.000 eur is vrijgesteld voor gebouwen van maximaal € 600.000; en € 100.000 is vrijgsteld voor bouwgronden van maximaal € 300.000)</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601BD275-151B-4593-AB59-BEE1FE4737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87778B43-266C-45D9-B132-769F66E6E19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vous passez du statut d'indépendant à la société, faites attention aux aspects fiscaux de l'opération. En effet, l'indépendant et la société étant imposés de manières très différentes, les conséquences fiscales du passage de l'un à l'autre sont loin d'être négligeables. En outre, maintenant que la dernière phase de la réforme fiscale est entrée en vigueur, la question de l'intérêt du passage en société pour un indépendant doit bien entendu être réexaminée.</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Cet outil vous permettra de calculer, dans les grandes lignes, l'impôt sur les plus-values de cessation, les économies d'impôt sur les actifs repris et les droits d'enregistrement. Il vous permet aussi de comparer facilement, pour une année donnée, l'imposition et les cotisations sociales d'une société et d'un indépendant.</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424235E3-04E3-42A1-8583-F3B837E13C83}"/>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3</xdr:col>
      <xdr:colOff>809625</xdr:colOff>
      <xdr:row>97</xdr:row>
      <xdr:rowOff>19050</xdr:rowOff>
    </xdr:from>
    <xdr:to>
      <xdr:col>6</xdr:col>
      <xdr:colOff>1114425</xdr:colOff>
      <xdr:row>111</xdr:row>
      <xdr:rowOff>19049</xdr:rowOff>
    </xdr:to>
    <xdr:sp macro="" textlink="">
      <xdr:nvSpPr>
        <xdr:cNvPr id="2" name="TextBox 1">
          <a:extLst>
            <a:ext uri="{FF2B5EF4-FFF2-40B4-BE49-F238E27FC236}">
              <a16:creationId xmlns:a16="http://schemas.microsoft.com/office/drawing/2014/main" id="{7B741D5E-C7F6-42DE-BA03-D0F23FE9986D}"/>
            </a:ext>
          </a:extLst>
        </xdr:cNvPr>
        <xdr:cNvSpPr txBox="1"/>
      </xdr:nvSpPr>
      <xdr:spPr>
        <a:xfrm>
          <a:off x="7010400" y="20697825"/>
          <a:ext cx="7905750" cy="2800349"/>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100" b="1"/>
            <a:t>Aperçu des droits d'enregistrement.</a:t>
          </a:r>
          <a:br>
            <a:rPr lang="nl-BE" sz="1100" b="1"/>
          </a:br>
          <a:r>
            <a:rPr lang="nl-BE" sz="1100" b="1"/>
            <a:t> </a:t>
          </a:r>
          <a:br>
            <a:rPr lang="nl-BE" sz="1100" b="1"/>
          </a:br>
          <a:r>
            <a:rPr lang="nl-BE" sz="1100" b="1"/>
            <a:t>FLANDRE</a:t>
          </a:r>
          <a:br>
            <a:rPr lang="nl-BE" sz="1100" b="1"/>
          </a:br>
          <a:r>
            <a:rPr lang="nl-BE" sz="1100" b="1"/>
            <a:t>2%  logement propre et unique</a:t>
          </a:r>
        </a:p>
        <a:p>
          <a:r>
            <a:rPr lang="nl-BE" sz="1100" b="1"/>
            <a:t>12% logement autre que le logement propre et unique, terrain</a:t>
          </a:r>
          <a:br>
            <a:rPr lang="nl-BE" sz="1100" b="1"/>
          </a:br>
          <a:r>
            <a:rPr lang="nl-BE" sz="1100" b="1"/>
            <a:t> </a:t>
          </a:r>
          <a:br>
            <a:rPr lang="nl-BE" sz="1100" b="1"/>
          </a:br>
          <a:r>
            <a:rPr lang="nl-BE" sz="1100" b="1"/>
            <a:t>WALLONIE</a:t>
          </a:r>
          <a:br>
            <a:rPr lang="nl-BE" sz="1100" b="1"/>
          </a:br>
          <a:r>
            <a:rPr lang="nl-BE" sz="1100" b="1"/>
            <a:t>3% logement propre et unique (aussi pour le terrain à bâtir + logement en construction ou vente sur plan)</a:t>
          </a:r>
        </a:p>
        <a:p>
          <a:r>
            <a:rPr lang="nl-BE" sz="1100" b="1"/>
            <a:t>12,5 % logement autre que le logement propre et unique, terrain à bâtir (pas pour le logement propre et unique)</a:t>
          </a:r>
          <a:br>
            <a:rPr lang="nl-BE" sz="1100" b="1"/>
          </a:br>
          <a:r>
            <a:rPr lang="nl-BE" sz="1100" b="1"/>
            <a:t> </a:t>
          </a:r>
          <a:br>
            <a:rPr lang="nl-BE" sz="1100" b="1"/>
          </a:br>
          <a:r>
            <a:rPr lang="nl-BE" sz="1100" b="1"/>
            <a:t>RÉGION DE BRUXELLES-CAPITALE</a:t>
          </a:r>
          <a:br>
            <a:rPr lang="nl-BE" sz="1100" b="1"/>
          </a:br>
          <a:r>
            <a:rPr lang="nl-BE" sz="1100" b="1"/>
            <a:t>12,5 % </a:t>
          </a:r>
        </a:p>
        <a:p>
          <a:r>
            <a:rPr lang="nl-BE" sz="1100" b="1"/>
            <a:t>- € 200 000 sont exonérés si le montant total de l’acquisition du </a:t>
          </a:r>
          <a:r>
            <a:rPr lang="nl-BE" sz="1100" b="1" u="sng"/>
            <a:t>bien</a:t>
          </a:r>
          <a:r>
            <a:rPr lang="nl-BE" sz="1100" b="1"/>
            <a:t> – prix et charges – n'est pas supérieur à 600 000 €</a:t>
          </a:r>
        </a:p>
        <a:p>
          <a:r>
            <a:rPr lang="nl-BE" sz="1100" b="1"/>
            <a:t>- </a:t>
          </a:r>
          <a:r>
            <a:rPr lang="nl-BE" sz="1100" b="1" baseline="0"/>
            <a:t>€ 100 000 sont exonérés si le montant total de l’acquisition du </a:t>
          </a:r>
          <a:r>
            <a:rPr lang="nl-BE" sz="1100" b="1" u="sng" baseline="0"/>
            <a:t>terrain</a:t>
          </a:r>
          <a:r>
            <a:rPr lang="nl-BE" sz="1100" b="1" baseline="0"/>
            <a:t> – prix et charges – n'est pas supérieur à 300 000 €</a:t>
          </a:r>
          <a:endParaRPr lang="en-BE" sz="1100" b="1" baseline="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BCFC308F-CBD9-43C0-B5A4-FA34BC732B65}"/>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Stapt u over van een eenmanszaak naar een vennootschap, dan komt daar fiscaal gezien heel wat bij kijken. Een eenmanszaak en een vennootschap worden immers zeer verschillend belast en ook de overdracht van een eenmanszaak naar een vennootschap heeft belangrijke fiscale gevolgen. Nu de laatste fase van de belastinghervorming in voege getreden is, rijst automatisch de vraag of de overstap van een eenmanszaak naar een vennootschap op fiscaal vlak nog interessant is.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Met deze rekentool </a:t>
          </a:r>
          <a:r>
            <a:rPr lang="en-BE" sz="1200" baseline="0">
              <a:latin typeface="Tahoma" panose="020B0604030504040204" pitchFamily="34" charset="0"/>
              <a:ea typeface="Tahoma" panose="020B0604030504040204" pitchFamily="34" charset="0"/>
              <a:cs typeface="Tahoma" panose="020B0604030504040204" pitchFamily="34" charset="0"/>
            </a:rPr>
            <a:t>berekent</a:t>
          </a:r>
          <a:r>
            <a:rPr lang="nl-BE" sz="1200" baseline="0">
              <a:latin typeface="Tahoma" panose="020B0604030504040204" pitchFamily="34" charset="0"/>
              <a:ea typeface="Tahoma" panose="020B0604030504040204" pitchFamily="34" charset="0"/>
              <a:cs typeface="Tahoma" panose="020B0604030504040204" pitchFamily="34" charset="0"/>
            </a:rPr>
            <a:t> u </a:t>
          </a:r>
          <a:r>
            <a:rPr lang="en-BE" sz="1200" baseline="0">
              <a:latin typeface="Tahoma" panose="020B0604030504040204" pitchFamily="34" charset="0"/>
              <a:ea typeface="Tahoma" panose="020B0604030504040204" pitchFamily="34" charset="0"/>
              <a:cs typeface="Tahoma" panose="020B0604030504040204" pitchFamily="34" charset="0"/>
            </a:rPr>
            <a:t>de </a:t>
          </a:r>
          <a:r>
            <a:rPr lang="nl-BE" sz="1200" baseline="0">
              <a:latin typeface="Tahoma" panose="020B0604030504040204" pitchFamily="34" charset="0"/>
              <a:ea typeface="Tahoma" panose="020B0604030504040204" pitchFamily="34" charset="0"/>
              <a:cs typeface="Tahoma" panose="020B0604030504040204" pitchFamily="34" charset="0"/>
            </a:rPr>
            <a:t>belasting op de stopzettingsmeerwaarden, de belastingbesparing op de overgenomen activa en de registratierechten</a:t>
          </a:r>
          <a:r>
            <a:rPr lang="en-BE" sz="1200" baseline="0">
              <a:latin typeface="Tahoma" panose="020B0604030504040204" pitchFamily="34" charset="0"/>
              <a:ea typeface="Tahoma" panose="020B0604030504040204" pitchFamily="34" charset="0"/>
              <a:cs typeface="Tahoma" panose="020B0604030504040204" pitchFamily="34" charset="0"/>
            </a:rPr>
            <a:t>.</a:t>
          </a:r>
          <a:r>
            <a:rPr lang="nl-BE" sz="1200" baseline="0">
              <a:latin typeface="Tahoma" panose="020B0604030504040204" pitchFamily="34" charset="0"/>
              <a:ea typeface="Tahoma" panose="020B0604030504040204" pitchFamily="34" charset="0"/>
              <a:cs typeface="Tahoma" panose="020B0604030504040204" pitchFamily="34" charset="0"/>
            </a:rPr>
            <a:t> U kunt ook een eenvoudige vergelijking maken op één jaar tussen een eenmanszaak en een vennootschap voor wat belastingen en sociale bijdragen betreft.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0</xdr:colOff>
      <xdr:row>1</xdr:row>
      <xdr:rowOff>0</xdr:rowOff>
    </xdr:from>
    <xdr:to>
      <xdr:col>5</xdr:col>
      <xdr:colOff>1676400</xdr:colOff>
      <xdr:row>1</xdr:row>
      <xdr:rowOff>1478057</xdr:rowOff>
    </xdr:to>
    <xdr:grpSp>
      <xdr:nvGrpSpPr>
        <xdr:cNvPr id="5" name="Group 4">
          <a:extLst>
            <a:ext uri="{FF2B5EF4-FFF2-40B4-BE49-F238E27FC236}">
              <a16:creationId xmlns:a16="http://schemas.microsoft.com/office/drawing/2014/main" id="{EB25D5E6-ADCD-4F5A-8584-11C99E4551B7}"/>
            </a:ext>
          </a:extLst>
        </xdr:cNvPr>
        <xdr:cNvGrpSpPr/>
      </xdr:nvGrpSpPr>
      <xdr:grpSpPr>
        <a:xfrm>
          <a:off x="381000" y="247650"/>
          <a:ext cx="7200900" cy="1478057"/>
          <a:chOff x="381000" y="352602"/>
          <a:chExt cx="7200900" cy="1392155"/>
        </a:xfrm>
      </xdr:grpSpPr>
      <xdr:pic>
        <xdr:nvPicPr>
          <xdr:cNvPr id="6" name="Picture 31">
            <a:extLst>
              <a:ext uri="{FF2B5EF4-FFF2-40B4-BE49-F238E27FC236}">
                <a16:creationId xmlns:a16="http://schemas.microsoft.com/office/drawing/2014/main" id="{67C4CEB6-FE4A-19D8-395E-185782BCABF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352602"/>
            <a:ext cx="4824000" cy="1392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a:extLst>
              <a:ext uri="{FF2B5EF4-FFF2-40B4-BE49-F238E27FC236}">
                <a16:creationId xmlns:a16="http://schemas.microsoft.com/office/drawing/2014/main" id="{A7C89CAD-AB6F-F622-40C2-07B93D47A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37102"/>
            <a:ext cx="1876425" cy="307358"/>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DDD02DA4-7F40-41D8-871E-553BB559AF41}"/>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xdr:col>
      <xdr:colOff>885825</xdr:colOff>
      <xdr:row>97</xdr:row>
      <xdr:rowOff>76200</xdr:rowOff>
    </xdr:from>
    <xdr:to>
      <xdr:col>5</xdr:col>
      <xdr:colOff>1771650</xdr:colOff>
      <xdr:row>111</xdr:row>
      <xdr:rowOff>76199</xdr:rowOff>
    </xdr:to>
    <xdr:sp macro="" textlink="">
      <xdr:nvSpPr>
        <xdr:cNvPr id="7" name="TextBox 6">
          <a:extLst>
            <a:ext uri="{FF2B5EF4-FFF2-40B4-BE49-F238E27FC236}">
              <a16:creationId xmlns:a16="http://schemas.microsoft.com/office/drawing/2014/main" id="{2304DDCB-A5DD-4AF4-A403-81B1798DF97D}"/>
            </a:ext>
          </a:extLst>
        </xdr:cNvPr>
        <xdr:cNvSpPr txBox="1"/>
      </xdr:nvSpPr>
      <xdr:spPr>
        <a:xfrm>
          <a:off x="7010400" y="20754975"/>
          <a:ext cx="5848350" cy="2800349"/>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BE" sz="1100" b="1"/>
            <a:t>Overzicht registratierechten.</a:t>
          </a:r>
        </a:p>
        <a:p>
          <a:endParaRPr lang="en-BE" sz="1100" b="1"/>
        </a:p>
        <a:p>
          <a:r>
            <a:rPr lang="en-BE" sz="1100" b="1"/>
            <a:t>VLAANDEREN</a:t>
          </a:r>
        </a:p>
        <a:p>
          <a:r>
            <a:rPr lang="en-BE" sz="1100" b="1"/>
            <a:t>2%</a:t>
          </a:r>
          <a:r>
            <a:rPr lang="en-BE" sz="1100" b="1" baseline="0"/>
            <a:t> eigen en enige woning</a:t>
          </a:r>
        </a:p>
        <a:p>
          <a:r>
            <a:rPr lang="en-BE" sz="1100" b="1" baseline="0"/>
            <a:t>12% bouwgrond, bedrijfsgebouw of tweede woning</a:t>
          </a:r>
        </a:p>
        <a:p>
          <a:endParaRPr lang="en-BE" sz="1100" b="1" baseline="0"/>
        </a:p>
        <a:p>
          <a:r>
            <a:rPr lang="en-BE" sz="1100" b="1" baseline="0"/>
            <a:t>WALLONIE</a:t>
          </a:r>
        </a:p>
        <a:p>
          <a:r>
            <a:rPr lang="en-BE" sz="1100" b="1" baseline="0"/>
            <a:t>3% eigen enige woning (ook voor bouwgrond + woning in aanbouw of verkoop op plan)</a:t>
          </a:r>
        </a:p>
        <a:p>
          <a:r>
            <a:rPr lang="en-BE" sz="1100" b="1" baseline="0"/>
            <a:t>12,5% bouwgrond voor tweede woning, bedrijfsgebouw of tweede woning</a:t>
          </a:r>
        </a:p>
        <a:p>
          <a:endParaRPr lang="en-BE" sz="1100" b="1" baseline="0"/>
        </a:p>
        <a:p>
          <a:r>
            <a:rPr lang="en-BE" sz="1100" b="1" baseline="0"/>
            <a:t>BRUSSELS GEWEST</a:t>
          </a:r>
        </a:p>
        <a:p>
          <a:r>
            <a:rPr lang="en-BE" sz="1100" b="1"/>
            <a:t>12,5%</a:t>
          </a:r>
          <a:r>
            <a:rPr lang="en-BE" sz="1100" b="1" baseline="0"/>
            <a:t> (maar € 200.000 eur is vrijgesteld voor gebouwen van maximaal € 600.000; en € 100.000 is vrijgsteld voor bouwgronden van maximaal € 300.000)</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BA3D013C-9925-4D10-A56A-420BAE39D4E1}"/>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Si vous passez du statut d'indépendant à la société, faites attention aux aspects fiscaux de l'opération. En effet, l'indépendant et la société étant imposés de manières très différentes, les conséquences fiscales du passage de l'un à l'autre sont loin d'être négligeables. En outre, maintenant que la dernière phase de la réforme fiscale est entrée en vigueur, la question de l'intérêt du passage en société pour un indépendant doit bien entendu être réexaminée.</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Cet outil vous permettra de calculer, dans les grandes lignes, l'impôt sur les plus-values de cessation, les économies d'impôt sur les actifs repris et les droits d'enregistrement. Il vous permet aussi de comparer, pour une année donnée, l'imposition et les cotisations sociales d'une société et d'un indépendant.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5" name="Group 4">
          <a:extLst>
            <a:ext uri="{FF2B5EF4-FFF2-40B4-BE49-F238E27FC236}">
              <a16:creationId xmlns:a16="http://schemas.microsoft.com/office/drawing/2014/main" id="{D55A1FBA-0795-4D1C-95FF-B9E5F31ABBCA}"/>
            </a:ext>
          </a:extLst>
        </xdr:cNvPr>
        <xdr:cNvGrpSpPr/>
      </xdr:nvGrpSpPr>
      <xdr:grpSpPr>
        <a:xfrm>
          <a:off x="381001" y="304135"/>
          <a:ext cx="7200899" cy="1422548"/>
          <a:chOff x="381001" y="324501"/>
          <a:chExt cx="7200899" cy="1422548"/>
        </a:xfrm>
      </xdr:grpSpPr>
      <xdr:pic>
        <xdr:nvPicPr>
          <xdr:cNvPr id="6" name="Picture 5">
            <a:extLst>
              <a:ext uri="{FF2B5EF4-FFF2-40B4-BE49-F238E27FC236}">
                <a16:creationId xmlns:a16="http://schemas.microsoft.com/office/drawing/2014/main" id="{EBF5E803-1ABC-7149-2789-C7C69C026D26}"/>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7" name="Picture 6">
            <a:extLst>
              <a:ext uri="{FF2B5EF4-FFF2-40B4-BE49-F238E27FC236}">
                <a16:creationId xmlns:a16="http://schemas.microsoft.com/office/drawing/2014/main" id="{20C9DFCC-4BE0-2281-2FF2-132E20670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75A56100-5826-4D8D-8C2F-DA65A2D65C24}"/>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3</xdr:col>
      <xdr:colOff>771525</xdr:colOff>
      <xdr:row>97</xdr:row>
      <xdr:rowOff>38100</xdr:rowOff>
    </xdr:from>
    <xdr:to>
      <xdr:col>6</xdr:col>
      <xdr:colOff>1076325</xdr:colOff>
      <xdr:row>111</xdr:row>
      <xdr:rowOff>38099</xdr:rowOff>
    </xdr:to>
    <xdr:sp macro="" textlink="">
      <xdr:nvSpPr>
        <xdr:cNvPr id="5" name="TextBox 4">
          <a:extLst>
            <a:ext uri="{FF2B5EF4-FFF2-40B4-BE49-F238E27FC236}">
              <a16:creationId xmlns:a16="http://schemas.microsoft.com/office/drawing/2014/main" id="{AC8E5AB4-2984-40AC-9636-637DD3599306}"/>
            </a:ext>
          </a:extLst>
        </xdr:cNvPr>
        <xdr:cNvSpPr txBox="1"/>
      </xdr:nvSpPr>
      <xdr:spPr>
        <a:xfrm>
          <a:off x="6972300" y="20716875"/>
          <a:ext cx="7905750" cy="2800349"/>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1100" b="1"/>
            <a:t>Aperçu des droits d'enregistrement.</a:t>
          </a:r>
          <a:br>
            <a:rPr lang="nl-BE" sz="1100" b="1"/>
          </a:br>
          <a:r>
            <a:rPr lang="nl-BE" sz="1100" b="1"/>
            <a:t> </a:t>
          </a:r>
          <a:br>
            <a:rPr lang="nl-BE" sz="1100" b="1"/>
          </a:br>
          <a:r>
            <a:rPr lang="nl-BE" sz="1100" b="1"/>
            <a:t>FLANDRE</a:t>
          </a:r>
          <a:br>
            <a:rPr lang="nl-BE" sz="1100" b="1"/>
          </a:br>
          <a:r>
            <a:rPr lang="nl-BE" sz="1100" b="1"/>
            <a:t>2%  logement propre et unique</a:t>
          </a:r>
        </a:p>
        <a:p>
          <a:r>
            <a:rPr lang="nl-BE" sz="1100" b="1"/>
            <a:t>12% logement autre que le logement propre et unique, terrain</a:t>
          </a:r>
          <a:br>
            <a:rPr lang="nl-BE" sz="1100" b="1"/>
          </a:br>
          <a:r>
            <a:rPr lang="nl-BE" sz="1100" b="1"/>
            <a:t> </a:t>
          </a:r>
          <a:br>
            <a:rPr lang="nl-BE" sz="1100" b="1"/>
          </a:br>
          <a:r>
            <a:rPr lang="nl-BE" sz="1100" b="1"/>
            <a:t>WALLONIE</a:t>
          </a:r>
          <a:br>
            <a:rPr lang="nl-BE" sz="1100" b="1"/>
          </a:br>
          <a:r>
            <a:rPr lang="nl-BE" sz="1100" b="1"/>
            <a:t>3% logement propre et unique (aussi pour le terrain à bâtir + logement en construction ou vente sur plan)</a:t>
          </a:r>
        </a:p>
        <a:p>
          <a:r>
            <a:rPr lang="nl-BE" sz="1100" b="1"/>
            <a:t>12,5 % logement autre que le logement propre et unique, terrain à bâtir (pas pour le logement propre et unique)</a:t>
          </a:r>
          <a:br>
            <a:rPr lang="nl-BE" sz="1100" b="1"/>
          </a:br>
          <a:r>
            <a:rPr lang="nl-BE" sz="1100" b="1"/>
            <a:t> </a:t>
          </a:r>
          <a:br>
            <a:rPr lang="nl-BE" sz="1100" b="1"/>
          </a:br>
          <a:r>
            <a:rPr lang="nl-BE" sz="1100" b="1"/>
            <a:t>RÉGION DE BRUXELLES-CAPITALE</a:t>
          </a:r>
          <a:br>
            <a:rPr lang="nl-BE" sz="1100" b="1"/>
          </a:br>
          <a:r>
            <a:rPr lang="nl-BE" sz="1100" b="1"/>
            <a:t>12,5 % </a:t>
          </a:r>
        </a:p>
        <a:p>
          <a:r>
            <a:rPr lang="nl-BE" sz="1100" b="1"/>
            <a:t>- € 200 000 sont exonérés si le montant total de l’acquisition du </a:t>
          </a:r>
          <a:r>
            <a:rPr lang="nl-BE" sz="1100" b="1" u="sng"/>
            <a:t>bien</a:t>
          </a:r>
          <a:r>
            <a:rPr lang="nl-BE" sz="1100" b="1"/>
            <a:t> – prix et charges – n'est pas supérieur à 600 000 €</a:t>
          </a:r>
        </a:p>
        <a:p>
          <a:r>
            <a:rPr lang="nl-BE" sz="1100" b="1"/>
            <a:t>- </a:t>
          </a:r>
          <a:r>
            <a:rPr lang="nl-BE" sz="1100" b="1" baseline="0"/>
            <a:t>€ 100 000 sont exonérés si le montant total de l’acquisition du </a:t>
          </a:r>
          <a:r>
            <a:rPr lang="nl-BE" sz="1100" b="1" u="sng" baseline="0"/>
            <a:t>terrain</a:t>
          </a:r>
          <a:r>
            <a:rPr lang="nl-BE" sz="1100" b="1" baseline="0"/>
            <a:t> – prix et charges – n'est pas supérieur à 300 000 €</a:t>
          </a:r>
          <a:endParaRPr lang="en-BE" sz="1100" b="1" baseline="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inet-my.sharepoint.com/WINDOWS/TEMP/Ma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 val="balans"/>
      <sheetName val="fisc.res."/>
      <sheetName val="res.rek."/>
      <sheetName val="BO's"/>
      <sheetName val="AI2"/>
      <sheetName val="bal"/>
      <sheetName val="opm"/>
      <sheetName val="lonen"/>
      <sheetName val="BTW"/>
      <sheetName val="res.tab."/>
      <sheetName val="ta"/>
      <sheetName val="tres"/>
      <sheetName val="fiscaal"/>
      <sheetName val="VAALucien"/>
      <sheetName val="afschr"/>
      <sheetName val="BTWuitt"/>
      <sheetName val="AI3"/>
      <sheetName val="VAAJan"/>
      <sheetName val="res"/>
      <sheetName val="c311297"/>
      <sheetName val="Accverklaring"/>
      <sheetName val="Vrag"/>
      <sheetName val="AI1"/>
      <sheetName val="A"/>
      <sheetName val="RC1"/>
      <sheetName val="Map1"/>
      <sheetName val="afschr."/>
      <sheetName val="VAAAntoon"/>
      <sheetName val="btw-tabel"/>
      <sheetName val="loonvgl"/>
      <sheetName val="inhoud"/>
      <sheetName val="btw uittr"/>
      <sheetName val="res. r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96" TargetMode="External"/><Relationship Id="rId1" Type="http://schemas.openxmlformats.org/officeDocument/2006/relationships/hyperlink" Target="https://download.lefebvre-sarrut.be/dms?id_=15d45a51-39f1-4df3-a0b8-8e1a2de7dda2"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file:///C:\Users\p.poismans\Downloads\01.2023\07%20Forfait%20of%20bewezen%20beroepskosten%20-%20klaar%20voor%20upload\BASIC\VAA%20auto_%20beroepskosten%20of%20bewezen%20beroepskosten.xlsx" TargetMode="External"/><Relationship Id="rId1" Type="http://schemas.openxmlformats.org/officeDocument/2006/relationships/hyperlink" Target="file:///C:\Users\p.poismans\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nfo@tax-iq.be?subject=Question/remarque%20concernant%20outil%20422569" TargetMode="External"/><Relationship Id="rId1" Type="http://schemas.openxmlformats.org/officeDocument/2006/relationships/hyperlink" Target="https://download.lefebvre-sarrut.be/dms?id_=da5c794e-67a0-4895-bfe2-fac9f0a818fa"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info@tax-iq.be?subject=Vraag/opmerking%20over%20Tool%2093967"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info@tax-iq.be?subject=Question/remarque%20concernant%20outil%2094442"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A67C6-DB96-41D2-BDEB-DF8FAE59334C}">
  <sheetPr>
    <tabColor theme="4" tint="0.79998168889431442"/>
    <pageSetUpPr autoPageBreaks="0" fitToPage="1"/>
  </sheetPr>
  <dimension ref="B2:F29"/>
  <sheetViews>
    <sheetView showGridLines="0" showRowColHeaders="0" workbookViewId="0"/>
  </sheetViews>
  <sheetFormatPr defaultColWidth="5.7109375" defaultRowHeight="20.100000000000001" customHeight="1"/>
  <cols>
    <col min="1" max="1" width="5.7109375" style="162" customWidth="1"/>
    <col min="2" max="2" width="22.85546875" style="162" customWidth="1"/>
    <col min="3" max="3" width="18.5703125" style="162" customWidth="1"/>
    <col min="4" max="4" width="22.85546875" style="162" customWidth="1"/>
    <col min="5" max="5" width="18.5703125" style="162" customWidth="1"/>
    <col min="6" max="6" width="25.7109375" style="162" customWidth="1"/>
    <col min="7" max="9" width="5.7109375" style="162" customWidth="1"/>
    <col min="10" max="10" width="8.42578125" style="162" customWidth="1"/>
    <col min="11" max="16384" width="5.7109375" style="162"/>
  </cols>
  <sheetData>
    <row r="2" spans="2:6" ht="48.75" customHeight="1">
      <c r="B2" s="161"/>
      <c r="C2" s="161"/>
      <c r="D2" s="246">
        <v>45803</v>
      </c>
      <c r="E2" s="246"/>
      <c r="F2" s="246"/>
    </row>
    <row r="3" spans="2:6" ht="20.100000000000001" customHeight="1">
      <c r="B3" s="161"/>
      <c r="C3" s="161"/>
      <c r="D3" s="161"/>
      <c r="E3" s="161"/>
      <c r="F3" s="161"/>
    </row>
    <row r="4" spans="2:6" ht="30" customHeight="1">
      <c r="B4" s="216" t="s">
        <v>311</v>
      </c>
      <c r="C4" s="217"/>
      <c r="D4" s="217"/>
      <c r="E4" s="217"/>
      <c r="F4" s="217"/>
    </row>
    <row r="18" spans="2:6" ht="20.100000000000001" customHeight="1">
      <c r="B18" s="163" t="s">
        <v>108</v>
      </c>
      <c r="C18" s="164"/>
      <c r="D18" s="165" t="s">
        <v>109</v>
      </c>
      <c r="E18" s="166"/>
      <c r="F18" s="163" t="s">
        <v>121</v>
      </c>
    </row>
    <row r="19" spans="2:6" ht="20.100000000000001" customHeight="1">
      <c r="B19" s="167" t="s">
        <v>270</v>
      </c>
      <c r="C19" s="168"/>
      <c r="D19" s="169" t="s">
        <v>110</v>
      </c>
      <c r="E19" s="168"/>
      <c r="F19" s="169" t="s">
        <v>110</v>
      </c>
    </row>
    <row r="20" spans="2:6" ht="20.100000000000001" customHeight="1" thickBot="1">
      <c r="C20" s="161"/>
      <c r="D20" s="161"/>
      <c r="E20" s="161"/>
      <c r="F20" s="161"/>
    </row>
    <row r="21" spans="2:6" ht="20.100000000000001" customHeight="1" thickTop="1" thickBot="1">
      <c r="B21" s="247" t="s">
        <v>316</v>
      </c>
      <c r="C21" s="248"/>
      <c r="D21" s="248"/>
      <c r="E21" s="248"/>
      <c r="F21" s="249" t="s">
        <v>317</v>
      </c>
    </row>
    <row r="22" spans="2:6" ht="12" customHeight="1" thickTop="1">
      <c r="B22" s="250"/>
      <c r="C22" s="173"/>
      <c r="D22" s="173"/>
      <c r="E22" s="173"/>
      <c r="F22" s="251"/>
    </row>
    <row r="23" spans="2:6" ht="12" customHeight="1">
      <c r="B23" s="250" t="s">
        <v>271</v>
      </c>
      <c r="C23" s="172"/>
      <c r="D23" s="172"/>
      <c r="E23" s="172"/>
      <c r="F23" s="252"/>
    </row>
    <row r="24" spans="2:6" ht="12" customHeight="1">
      <c r="B24" s="250" t="s">
        <v>272</v>
      </c>
      <c r="C24" s="173"/>
      <c r="D24" s="173"/>
      <c r="E24" s="173"/>
      <c r="F24" s="253"/>
    </row>
    <row r="25" spans="2:6" ht="12" customHeight="1">
      <c r="B25" s="254"/>
      <c r="C25" s="170"/>
      <c r="D25" s="170"/>
      <c r="E25" s="170"/>
      <c r="F25" s="255"/>
    </row>
    <row r="26" spans="2:6" ht="20.100000000000001" customHeight="1">
      <c r="B26" s="256" t="s">
        <v>318</v>
      </c>
      <c r="C26" s="257"/>
      <c r="D26" s="257"/>
      <c r="E26" s="257"/>
      <c r="F26" s="258" t="s">
        <v>319</v>
      </c>
    </row>
    <row r="27" spans="2:6" ht="20.100000000000001" customHeight="1" thickBot="1">
      <c r="B27" s="259"/>
      <c r="C27" s="260"/>
      <c r="D27" s="260"/>
      <c r="E27" s="260"/>
      <c r="F27" s="261" t="s">
        <v>320</v>
      </c>
    </row>
    <row r="28" spans="2:6" ht="20.100000000000001" customHeight="1" thickTop="1"/>
    <row r="29" spans="2:6" ht="20.100000000000001" customHeight="1">
      <c r="F29" s="162" t="e" vm="1">
        <v>#VALUE!</v>
      </c>
    </row>
  </sheetData>
  <sheetProtection algorithmName="SHA-512" hashValue="FgaEDSoXYVBlHW1Ik/ImGfiL+JRzbEvHYct+dbVYClmtS/0FFlnxT/sBecp4INKD1vxw0+Ypfua+VPvlLPFuxA==" saltValue="1NIILb3WNqNHDgD/J29eFw==" spinCount="100000" sheet="1" objects="1" scenarios="1"/>
  <mergeCells count="3">
    <mergeCell ref="B4:F4"/>
    <mergeCell ref="D2:F2"/>
    <mergeCell ref="B26:E27"/>
  </mergeCells>
  <hyperlinks>
    <hyperlink ref="B19" location="'1'!A1" tooltip="Nota van de redactie" display="} Klik hier" xr:uid="{043F5425-0C83-42EA-9F13-70EABCC52EA0}"/>
    <hyperlink ref="D19" location="'2'!A1" tooltip="Reken zelf!" display="} Klik hier" xr:uid="{3D33B957-F1AD-472D-8BAC-CD852910CDED}"/>
    <hyperlink ref="F19" r:id="rId1" tooltip="Checklist" xr:uid="{E0AE22FB-0E17-4BCC-8A72-06DB8CB4604D}"/>
    <hyperlink ref="F21" r:id="rId2" tooltip="Stel uw vraag aan de redactie" xr:uid="{164F0E9C-C6C7-434A-A568-9E583764672D}"/>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B84F9-9EE9-4023-81ED-AD8F4BB6150A}">
  <sheetPr>
    <tabColor theme="8" tint="0.79998168889431442"/>
    <pageSetUpPr autoPageBreaks="0" fitToPage="1"/>
  </sheetPr>
  <dimension ref="A2:L134"/>
  <sheetViews>
    <sheetView showGridLines="0" showRowColHeaders="0" topLeftCell="A94" zoomScaleNormal="100" workbookViewId="0">
      <selection activeCell="D104" sqref="D104"/>
    </sheetView>
  </sheetViews>
  <sheetFormatPr defaultColWidth="9.140625" defaultRowHeight="15.95" customHeight="1"/>
  <cols>
    <col min="1" max="1" width="5.7109375" style="6" customWidth="1"/>
    <col min="2" max="2" width="59" style="6" customWidth="1"/>
    <col min="3" max="3" width="28.28515625" style="6" customWidth="1"/>
    <col min="4" max="4" width="40.28515625" style="6" customWidth="1"/>
    <col min="5" max="5" width="34.140625" style="7" customWidth="1"/>
    <col min="6" max="6" width="39.5703125" style="6" customWidth="1"/>
    <col min="7" max="7" width="22.5703125" style="6" customWidth="1"/>
    <col min="8" max="14" width="5.7109375" style="6" customWidth="1"/>
    <col min="15" max="16384" width="9.140625" style="6"/>
  </cols>
  <sheetData>
    <row r="2" spans="2:12" ht="30" customHeight="1" thickBot="1">
      <c r="B2" s="230" t="s">
        <v>160</v>
      </c>
      <c r="C2" s="230"/>
      <c r="D2" s="230"/>
      <c r="E2" s="230"/>
      <c r="F2" s="230"/>
      <c r="G2" s="230"/>
      <c r="I2" s="1" t="s">
        <v>0</v>
      </c>
      <c r="J2" s="2" t="s">
        <v>1</v>
      </c>
      <c r="K2" s="144" t="s">
        <v>2</v>
      </c>
      <c r="L2" s="3" t="s">
        <v>3</v>
      </c>
    </row>
    <row r="3" spans="2:12" ht="15.95" customHeight="1">
      <c r="G3" s="201" t="s">
        <v>302</v>
      </c>
      <c r="I3" s="4"/>
      <c r="J3" s="4"/>
      <c r="K3" s="4"/>
      <c r="L3" s="4"/>
    </row>
    <row r="4" spans="2:12" ht="26.1" customHeight="1">
      <c r="B4" s="199" t="s">
        <v>300</v>
      </c>
      <c r="G4" s="123"/>
      <c r="I4" s="5"/>
      <c r="J4" s="5"/>
      <c r="K4" s="5"/>
      <c r="L4" s="5"/>
    </row>
    <row r="5" spans="2:12" ht="23.1" customHeight="1">
      <c r="B5" s="106" t="s">
        <v>163</v>
      </c>
      <c r="C5" s="8"/>
      <c r="D5" s="8"/>
      <c r="E5" s="8"/>
      <c r="F5" s="8"/>
      <c r="G5" s="8"/>
      <c r="I5" s="5"/>
      <c r="J5" s="5"/>
      <c r="K5" s="5"/>
      <c r="L5" s="5"/>
    </row>
    <row r="6" spans="2:12" ht="15.95" customHeight="1">
      <c r="B6" s="20" t="s">
        <v>146</v>
      </c>
      <c r="C6" s="82" t="s">
        <v>164</v>
      </c>
      <c r="D6" s="82" t="s">
        <v>165</v>
      </c>
      <c r="E6" s="80" t="s">
        <v>166</v>
      </c>
      <c r="F6" s="10" t="s">
        <v>167</v>
      </c>
      <c r="G6" s="9" t="s">
        <v>168</v>
      </c>
      <c r="I6" s="5"/>
      <c r="J6" s="5"/>
      <c r="K6" s="5"/>
      <c r="L6" s="5"/>
    </row>
    <row r="7" spans="2:12" ht="15.95" customHeight="1">
      <c r="B7" s="33" t="s">
        <v>169</v>
      </c>
      <c r="C7" s="196">
        <v>0</v>
      </c>
      <c r="D7" s="196"/>
      <c r="E7" s="83">
        <f t="shared" ref="E7:E13" si="0">C7-D7</f>
        <v>0</v>
      </c>
      <c r="F7" s="196">
        <v>0</v>
      </c>
      <c r="G7" s="36">
        <f t="shared" ref="G7:G13" si="1">F7-E7</f>
        <v>0</v>
      </c>
      <c r="I7" s="5"/>
      <c r="J7" s="5"/>
      <c r="K7" s="5"/>
      <c r="L7" s="5"/>
    </row>
    <row r="8" spans="2:12" ht="15.95" customHeight="1">
      <c r="B8" s="23" t="s">
        <v>170</v>
      </c>
      <c r="C8" s="197">
        <v>0</v>
      </c>
      <c r="D8" s="197">
        <v>0</v>
      </c>
      <c r="E8" s="81">
        <f t="shared" si="0"/>
        <v>0</v>
      </c>
      <c r="F8" s="197">
        <v>0</v>
      </c>
      <c r="G8" s="26">
        <f t="shared" si="1"/>
        <v>0</v>
      </c>
      <c r="I8" s="5"/>
      <c r="J8" s="5"/>
      <c r="K8" s="5"/>
      <c r="L8" s="5"/>
    </row>
    <row r="9" spans="2:12" ht="15.95" customHeight="1">
      <c r="B9" s="23" t="s">
        <v>171</v>
      </c>
      <c r="C9" s="197">
        <v>0</v>
      </c>
      <c r="D9" s="197">
        <v>0</v>
      </c>
      <c r="E9" s="81">
        <f t="shared" si="0"/>
        <v>0</v>
      </c>
      <c r="F9" s="197">
        <v>0</v>
      </c>
      <c r="G9" s="26">
        <f t="shared" si="1"/>
        <v>0</v>
      </c>
      <c r="I9" s="5"/>
      <c r="J9" s="5"/>
      <c r="K9" s="5"/>
      <c r="L9" s="5"/>
    </row>
    <row r="10" spans="2:12" ht="15.95" customHeight="1">
      <c r="B10" s="23" t="s">
        <v>172</v>
      </c>
      <c r="C10" s="197">
        <v>0</v>
      </c>
      <c r="D10" s="197">
        <v>0</v>
      </c>
      <c r="E10" s="81">
        <f t="shared" si="0"/>
        <v>0</v>
      </c>
      <c r="F10" s="197">
        <v>0</v>
      </c>
      <c r="G10" s="26">
        <f t="shared" si="1"/>
        <v>0</v>
      </c>
      <c r="I10" s="5"/>
      <c r="J10" s="5"/>
      <c r="K10" s="5"/>
      <c r="L10" s="5"/>
    </row>
    <row r="11" spans="2:12" ht="15.95" customHeight="1">
      <c r="B11" s="23" t="s">
        <v>173</v>
      </c>
      <c r="C11" s="197">
        <v>0</v>
      </c>
      <c r="D11" s="197">
        <v>0</v>
      </c>
      <c r="E11" s="81">
        <f t="shared" si="0"/>
        <v>0</v>
      </c>
      <c r="F11" s="197">
        <v>0</v>
      </c>
      <c r="G11" s="26">
        <f t="shared" si="1"/>
        <v>0</v>
      </c>
      <c r="I11" s="5"/>
      <c r="J11" s="5"/>
      <c r="K11" s="5"/>
      <c r="L11" s="5"/>
    </row>
    <row r="12" spans="2:12" ht="15.95" customHeight="1">
      <c r="B12" s="23" t="s">
        <v>174</v>
      </c>
      <c r="C12" s="197">
        <v>0</v>
      </c>
      <c r="D12" s="197">
        <v>0</v>
      </c>
      <c r="E12" s="81">
        <f t="shared" si="0"/>
        <v>0</v>
      </c>
      <c r="F12" s="197">
        <v>0</v>
      </c>
      <c r="G12" s="26">
        <v>0</v>
      </c>
      <c r="I12" s="5"/>
      <c r="J12" s="5"/>
      <c r="K12" s="5"/>
      <c r="L12" s="5"/>
    </row>
    <row r="13" spans="2:12" ht="15.95" customHeight="1">
      <c r="B13" s="27" t="s">
        <v>175</v>
      </c>
      <c r="C13" s="198">
        <v>0</v>
      </c>
      <c r="D13" s="198">
        <v>0</v>
      </c>
      <c r="E13" s="84">
        <f t="shared" si="0"/>
        <v>0</v>
      </c>
      <c r="F13" s="198">
        <v>0</v>
      </c>
      <c r="G13" s="31">
        <f t="shared" si="1"/>
        <v>0</v>
      </c>
      <c r="I13" s="5"/>
      <c r="J13" s="5"/>
      <c r="K13" s="5"/>
      <c r="L13" s="5"/>
    </row>
    <row r="14" spans="2:12" ht="15.95" customHeight="1">
      <c r="B14" s="148" t="s">
        <v>176</v>
      </c>
      <c r="C14" s="12">
        <f>SUM(C7:C13)</f>
        <v>0</v>
      </c>
      <c r="D14" s="12">
        <f>SUM(D7:D13)</f>
        <v>0</v>
      </c>
      <c r="E14" s="12">
        <f>SUM(E7:E13)</f>
        <v>0</v>
      </c>
      <c r="F14" s="12">
        <f>SUM(F7:F13)</f>
        <v>0</v>
      </c>
      <c r="G14" s="12">
        <f>SUM(G7:G13)</f>
        <v>0</v>
      </c>
      <c r="I14" s="5"/>
      <c r="J14" s="5"/>
      <c r="K14" s="5"/>
      <c r="L14" s="5"/>
    </row>
    <row r="15" spans="2:12" ht="15.95" customHeight="1">
      <c r="B15" s="13"/>
      <c r="C15" s="13"/>
      <c r="D15" s="8"/>
      <c r="E15" s="14"/>
      <c r="F15" s="13"/>
      <c r="G15" s="13"/>
      <c r="I15" s="5"/>
      <c r="J15" s="5"/>
      <c r="K15" s="5"/>
      <c r="L15" s="5"/>
    </row>
    <row r="16" spans="2:12" ht="15.95" customHeight="1">
      <c r="B16" s="149" t="s">
        <v>177</v>
      </c>
      <c r="C16" s="82" t="s">
        <v>164</v>
      </c>
      <c r="D16" s="82" t="s">
        <v>165</v>
      </c>
      <c r="E16" s="80" t="s">
        <v>166</v>
      </c>
      <c r="F16" s="10" t="s">
        <v>167</v>
      </c>
      <c r="G16" s="9" t="s">
        <v>168</v>
      </c>
      <c r="I16" s="5"/>
      <c r="J16" s="5"/>
      <c r="K16" s="5"/>
      <c r="L16" s="5"/>
    </row>
    <row r="17" spans="2:12" ht="15.95" customHeight="1">
      <c r="B17" s="33" t="s">
        <v>178</v>
      </c>
      <c r="C17" s="196">
        <v>0</v>
      </c>
      <c r="D17" s="196">
        <v>0</v>
      </c>
      <c r="E17" s="83">
        <f>C17-D17</f>
        <v>0</v>
      </c>
      <c r="F17" s="196">
        <v>0</v>
      </c>
      <c r="G17" s="36">
        <f>F17-E17</f>
        <v>0</v>
      </c>
      <c r="I17" s="5"/>
      <c r="J17" s="5"/>
      <c r="K17" s="5"/>
      <c r="L17" s="5"/>
    </row>
    <row r="18" spans="2:12" ht="15.95" customHeight="1">
      <c r="B18" s="150" t="s">
        <v>179</v>
      </c>
      <c r="C18" s="85">
        <v>0</v>
      </c>
      <c r="D18" s="85">
        <v>0</v>
      </c>
      <c r="E18" s="86"/>
      <c r="F18" s="198">
        <v>0</v>
      </c>
      <c r="G18" s="31">
        <f>F18</f>
        <v>0</v>
      </c>
      <c r="I18" s="5"/>
      <c r="J18" s="5"/>
      <c r="K18" s="5"/>
      <c r="L18" s="5"/>
    </row>
    <row r="19" spans="2:12" ht="15.95" customHeight="1">
      <c r="B19" s="148" t="s">
        <v>176</v>
      </c>
      <c r="C19" s="12">
        <f>SUM(C17:C18)</f>
        <v>0</v>
      </c>
      <c r="D19" s="12">
        <f>SUM(D17:D18)</f>
        <v>0</v>
      </c>
      <c r="E19" s="12">
        <f>SUM(E17:E18)</f>
        <v>0</v>
      </c>
      <c r="F19" s="12">
        <f>SUM(F17:F18)</f>
        <v>0</v>
      </c>
      <c r="G19" s="12">
        <f>SUM(G17:G18)</f>
        <v>0</v>
      </c>
      <c r="I19" s="5"/>
      <c r="J19" s="5"/>
      <c r="K19" s="5"/>
      <c r="L19" s="5"/>
    </row>
    <row r="20" spans="2:12" ht="15.95" customHeight="1">
      <c r="B20" s="8"/>
      <c r="C20" s="13"/>
      <c r="D20" s="13"/>
      <c r="E20" s="14"/>
      <c r="F20" s="8"/>
      <c r="G20" s="13"/>
      <c r="I20" s="5"/>
      <c r="J20" s="5"/>
      <c r="K20" s="5"/>
      <c r="L20" s="5"/>
    </row>
    <row r="21" spans="2:12" ht="15.95" customHeight="1">
      <c r="B21" s="149" t="s">
        <v>180</v>
      </c>
      <c r="C21" s="82" t="s">
        <v>164</v>
      </c>
      <c r="D21" s="9" t="s">
        <v>181</v>
      </c>
      <c r="E21" s="80" t="s">
        <v>166</v>
      </c>
      <c r="F21" s="10" t="s">
        <v>167</v>
      </c>
      <c r="G21" s="9" t="s">
        <v>168</v>
      </c>
      <c r="I21" s="5"/>
      <c r="J21" s="5"/>
      <c r="K21" s="5"/>
      <c r="L21" s="5"/>
    </row>
    <row r="22" spans="2:12" ht="15.95" customHeight="1">
      <c r="B22" s="33" t="s">
        <v>182</v>
      </c>
      <c r="C22" s="196">
        <v>0</v>
      </c>
      <c r="D22" s="196">
        <v>0</v>
      </c>
      <c r="E22" s="83">
        <f>C22-D22</f>
        <v>0</v>
      </c>
      <c r="F22" s="196">
        <v>0</v>
      </c>
      <c r="G22" s="36">
        <f>F22-E22</f>
        <v>0</v>
      </c>
      <c r="I22" s="5"/>
      <c r="J22" s="5"/>
      <c r="K22" s="5"/>
      <c r="L22" s="5"/>
    </row>
    <row r="23" spans="2:12" ht="15.95" customHeight="1">
      <c r="B23" s="23" t="s">
        <v>183</v>
      </c>
      <c r="C23" s="197">
        <v>0</v>
      </c>
      <c r="D23" s="197">
        <v>0</v>
      </c>
      <c r="E23" s="81">
        <f>C23-D23</f>
        <v>0</v>
      </c>
      <c r="F23" s="197">
        <v>0</v>
      </c>
      <c r="G23" s="26">
        <f>F23-E23</f>
        <v>0</v>
      </c>
      <c r="I23" s="5"/>
      <c r="J23" s="5"/>
      <c r="K23" s="5"/>
      <c r="L23" s="5"/>
    </row>
    <row r="24" spans="2:12" s="15" customFormat="1" ht="15.95" customHeight="1">
      <c r="B24" s="27" t="s">
        <v>184</v>
      </c>
      <c r="C24" s="198">
        <v>0</v>
      </c>
      <c r="D24" s="198">
        <v>0</v>
      </c>
      <c r="E24" s="84">
        <f>C24-D24</f>
        <v>0</v>
      </c>
      <c r="F24" s="198">
        <v>0</v>
      </c>
      <c r="G24" s="31">
        <f>F24-E24</f>
        <v>0</v>
      </c>
      <c r="I24" s="5"/>
      <c r="J24" s="5"/>
      <c r="K24" s="5"/>
      <c r="L24" s="5"/>
    </row>
    <row r="25" spans="2:12" s="15" customFormat="1" ht="15.95" customHeight="1">
      <c r="B25" s="148" t="s">
        <v>176</v>
      </c>
      <c r="C25" s="12">
        <f>SUM(C22:C24)</f>
        <v>0</v>
      </c>
      <c r="D25" s="12">
        <f>SUM(D22:D24)</f>
        <v>0</v>
      </c>
      <c r="E25" s="12">
        <f>SUM(E22:E24)</f>
        <v>0</v>
      </c>
      <c r="F25" s="12">
        <f>SUM(F22:F24)</f>
        <v>0</v>
      </c>
      <c r="G25" s="12">
        <f>SUM(G22:G24)</f>
        <v>0</v>
      </c>
      <c r="I25" s="5"/>
      <c r="J25" s="5"/>
      <c r="K25" s="5"/>
      <c r="L25" s="5"/>
    </row>
    <row r="26" spans="2:12" s="15" customFormat="1" ht="15.95" customHeight="1">
      <c r="B26" s="13"/>
      <c r="C26" s="16"/>
      <c r="D26" s="16"/>
      <c r="E26" s="14"/>
      <c r="F26" s="16"/>
      <c r="G26" s="16"/>
      <c r="I26" s="5"/>
      <c r="J26" s="5"/>
      <c r="K26" s="5"/>
      <c r="L26" s="5"/>
    </row>
    <row r="27" spans="2:12" s="15" customFormat="1" ht="15.95" customHeight="1">
      <c r="B27" s="17" t="s">
        <v>176</v>
      </c>
      <c r="C27" s="18">
        <f>C14+C19+C25</f>
        <v>0</v>
      </c>
      <c r="D27" s="18">
        <f>D14+D19+D25</f>
        <v>0</v>
      </c>
      <c r="E27" s="18">
        <f>E14+E19+E25</f>
        <v>0</v>
      </c>
      <c r="F27" s="18">
        <f>F14+F19+F25</f>
        <v>0</v>
      </c>
      <c r="G27" s="18">
        <f>G14+G19+G25</f>
        <v>0</v>
      </c>
      <c r="I27" s="5"/>
      <c r="J27" s="5"/>
      <c r="K27" s="5"/>
      <c r="L27" s="5"/>
    </row>
    <row r="28" spans="2:12" s="15" customFormat="1" ht="15.95" customHeight="1">
      <c r="B28" s="8"/>
      <c r="C28" s="13"/>
      <c r="D28" s="13"/>
      <c r="E28" s="19"/>
      <c r="F28" s="13"/>
      <c r="G28" s="13"/>
      <c r="I28" s="5"/>
      <c r="J28" s="5"/>
      <c r="K28" s="5"/>
      <c r="L28" s="5"/>
    </row>
    <row r="29" spans="2:12" s="15" customFormat="1" ht="23.1" customHeight="1">
      <c r="B29" s="106" t="s">
        <v>185</v>
      </c>
      <c r="C29" s="13"/>
      <c r="D29" s="13"/>
      <c r="E29" s="19"/>
      <c r="F29" s="13"/>
      <c r="G29" s="13"/>
      <c r="I29" s="5"/>
      <c r="J29" s="5"/>
      <c r="K29" s="5"/>
      <c r="L29" s="5"/>
    </row>
    <row r="30" spans="2:12" s="15" customFormat="1" ht="15.95" customHeight="1">
      <c r="B30" s="151" t="s">
        <v>186</v>
      </c>
      <c r="C30" s="152"/>
      <c r="D30" s="152"/>
      <c r="E30" s="153">
        <f>G14</f>
        <v>0</v>
      </c>
      <c r="F30" s="13"/>
      <c r="G30" s="13"/>
      <c r="I30" s="5"/>
      <c r="J30" s="5"/>
      <c r="K30" s="5"/>
      <c r="L30" s="5"/>
    </row>
    <row r="31" spans="2:12" s="15" customFormat="1" ht="15.95" customHeight="1">
      <c r="B31" s="23" t="s">
        <v>187</v>
      </c>
      <c r="C31" s="24" t="s">
        <v>188</v>
      </c>
      <c r="D31" s="25">
        <v>0.16500000000000001</v>
      </c>
      <c r="E31" s="26">
        <f>$E$30*$D$31</f>
        <v>0</v>
      </c>
      <c r="F31" s="13"/>
      <c r="G31" s="13"/>
      <c r="I31" s="5"/>
      <c r="J31" s="5"/>
      <c r="K31" s="5"/>
      <c r="L31" s="5"/>
    </row>
    <row r="32" spans="2:12" s="15" customFormat="1" ht="15.95" customHeight="1">
      <c r="B32" s="23"/>
      <c r="C32" s="24" t="s">
        <v>189</v>
      </c>
      <c r="D32" s="202">
        <v>7.0000000000000007E-2</v>
      </c>
      <c r="E32" s="26">
        <f>$E$31*D32</f>
        <v>0</v>
      </c>
      <c r="F32" s="13"/>
      <c r="G32" s="13"/>
      <c r="I32" s="5"/>
      <c r="J32" s="5"/>
      <c r="K32" s="5"/>
      <c r="L32" s="5"/>
    </row>
    <row r="33" spans="2:12" s="15" customFormat="1" ht="15.95" customHeight="1">
      <c r="B33" s="27"/>
      <c r="C33" s="28" t="s">
        <v>190</v>
      </c>
      <c r="D33" s="28"/>
      <c r="E33" s="29">
        <f>$E$31+$E$32</f>
        <v>0</v>
      </c>
      <c r="F33" s="13"/>
      <c r="G33" s="13"/>
      <c r="I33" s="5"/>
      <c r="J33" s="5"/>
      <c r="K33" s="5"/>
      <c r="L33" s="5"/>
    </row>
    <row r="34" spans="2:12" s="15" customFormat="1" ht="15.95" customHeight="1">
      <c r="B34" s="13"/>
      <c r="C34" s="13"/>
      <c r="D34" s="13"/>
      <c r="E34" s="14"/>
      <c r="F34" s="13"/>
      <c r="G34" s="13"/>
      <c r="I34" s="5"/>
      <c r="J34" s="5"/>
      <c r="K34" s="5"/>
      <c r="L34" s="5"/>
    </row>
    <row r="35" spans="2:12" s="15" customFormat="1" ht="15.95" customHeight="1">
      <c r="B35" s="151" t="s">
        <v>191</v>
      </c>
      <c r="C35" s="152"/>
      <c r="D35" s="152"/>
      <c r="E35" s="153">
        <f>G19</f>
        <v>0</v>
      </c>
      <c r="F35" s="8"/>
      <c r="G35" s="13"/>
      <c r="I35" s="5"/>
      <c r="J35" s="5"/>
      <c r="K35" s="5"/>
      <c r="L35" s="5"/>
    </row>
    <row r="36" spans="2:12" s="15" customFormat="1" ht="15.95" customHeight="1">
      <c r="B36" s="23" t="s">
        <v>192</v>
      </c>
      <c r="C36" s="24"/>
      <c r="D36" s="24"/>
      <c r="E36" s="203">
        <v>0</v>
      </c>
      <c r="F36" s="8"/>
      <c r="G36" s="13"/>
      <c r="I36" s="5"/>
      <c r="J36" s="5"/>
      <c r="K36" s="5"/>
      <c r="L36" s="5"/>
    </row>
    <row r="37" spans="2:12" s="15" customFormat="1" ht="15.95" customHeight="1">
      <c r="B37" s="23" t="s">
        <v>193</v>
      </c>
      <c r="C37" s="24"/>
      <c r="D37" s="24"/>
      <c r="E37" s="26">
        <f>$E$35-$E$38</f>
        <v>0</v>
      </c>
      <c r="F37" s="8"/>
      <c r="G37" s="13"/>
      <c r="I37" s="5"/>
      <c r="J37" s="5"/>
      <c r="K37" s="5"/>
      <c r="L37" s="5"/>
    </row>
    <row r="38" spans="2:12" s="15" customFormat="1" ht="15.95" customHeight="1">
      <c r="B38" s="27" t="s">
        <v>194</v>
      </c>
      <c r="C38" s="30"/>
      <c r="D38" s="30"/>
      <c r="E38" s="31">
        <f>IF($E$35-$E$36&gt;0,$E$35-$E$36,0)</f>
        <v>0</v>
      </c>
      <c r="F38" s="32"/>
      <c r="G38" s="13"/>
      <c r="I38" s="5"/>
      <c r="J38" s="5"/>
      <c r="K38" s="5"/>
      <c r="L38" s="5"/>
    </row>
    <row r="39" spans="2:12" s="15" customFormat="1" ht="15.95" customHeight="1">
      <c r="B39" s="33" t="s">
        <v>195</v>
      </c>
      <c r="C39" s="24" t="s">
        <v>196</v>
      </c>
      <c r="D39" s="35">
        <v>0.33</v>
      </c>
      <c r="E39" s="36">
        <f>ROUND($E$37*$D$39,0)</f>
        <v>0</v>
      </c>
      <c r="F39" s="8"/>
      <c r="G39" s="13"/>
      <c r="I39" s="5"/>
      <c r="J39" s="5"/>
      <c r="K39" s="5"/>
      <c r="L39" s="5"/>
    </row>
    <row r="40" spans="2:12" s="15" customFormat="1" ht="15.95" customHeight="1">
      <c r="B40" s="37"/>
      <c r="C40" s="24" t="s">
        <v>197</v>
      </c>
      <c r="D40" s="202">
        <v>0.5</v>
      </c>
      <c r="E40" s="26">
        <f>$E$38*$D$40</f>
        <v>0</v>
      </c>
      <c r="F40" s="8"/>
      <c r="G40" s="13"/>
      <c r="I40" s="5"/>
      <c r="J40" s="5"/>
      <c r="K40" s="5"/>
      <c r="L40" s="5"/>
    </row>
    <row r="41" spans="2:12" s="15" customFormat="1" ht="15.95" customHeight="1">
      <c r="B41" s="37"/>
      <c r="C41" s="24" t="s">
        <v>189</v>
      </c>
      <c r="D41" s="202">
        <v>7.0000000000000007E-2</v>
      </c>
      <c r="E41" s="26">
        <f>($E$39+$E$40)*$D$41</f>
        <v>0</v>
      </c>
      <c r="F41" s="8"/>
      <c r="G41" s="13"/>
      <c r="I41" s="5"/>
      <c r="J41" s="5"/>
      <c r="K41" s="5"/>
      <c r="L41" s="5"/>
    </row>
    <row r="42" spans="2:12" s="15" customFormat="1" ht="15.95" customHeight="1">
      <c r="B42" s="38"/>
      <c r="C42" s="28" t="s">
        <v>190</v>
      </c>
      <c r="D42" s="28"/>
      <c r="E42" s="29">
        <f>SUM(E39:E41)</f>
        <v>0</v>
      </c>
      <c r="F42" s="8"/>
      <c r="G42" s="13"/>
      <c r="I42" s="5"/>
      <c r="J42" s="5"/>
      <c r="K42" s="5"/>
      <c r="L42" s="5"/>
    </row>
    <row r="43" spans="2:12" s="15" customFormat="1" ht="15.95" customHeight="1">
      <c r="B43" s="13"/>
      <c r="C43" s="13"/>
      <c r="D43" s="13"/>
      <c r="E43" s="14"/>
      <c r="F43" s="8"/>
      <c r="G43" s="13"/>
      <c r="I43" s="5"/>
      <c r="J43" s="5"/>
      <c r="K43" s="5"/>
      <c r="L43" s="5"/>
    </row>
    <row r="44" spans="2:12" s="15" customFormat="1" ht="15.95" customHeight="1">
      <c r="B44" s="20" t="s">
        <v>198</v>
      </c>
      <c r="C44" s="152"/>
      <c r="D44" s="152"/>
      <c r="E44" s="153">
        <f>G25</f>
        <v>0</v>
      </c>
      <c r="F44" s="8"/>
      <c r="G44" s="13"/>
      <c r="I44" s="5"/>
      <c r="J44" s="5"/>
      <c r="K44" s="5"/>
      <c r="L44" s="5"/>
    </row>
    <row r="45" spans="2:12" ht="15.95" customHeight="1">
      <c r="B45" s="33" t="s">
        <v>195</v>
      </c>
      <c r="C45" s="24" t="s">
        <v>197</v>
      </c>
      <c r="D45" s="202">
        <v>0.5</v>
      </c>
      <c r="E45" s="26">
        <f>$E$44*$D$45</f>
        <v>0</v>
      </c>
      <c r="F45" s="8"/>
      <c r="G45" s="13"/>
      <c r="I45" s="5"/>
      <c r="J45" s="5"/>
      <c r="K45" s="5"/>
      <c r="L45" s="5"/>
    </row>
    <row r="46" spans="2:12" ht="15.95" customHeight="1">
      <c r="B46" s="23"/>
      <c r="C46" s="24" t="s">
        <v>189</v>
      </c>
      <c r="D46" s="202">
        <v>7.0000000000000007E-2</v>
      </c>
      <c r="E46" s="26">
        <f>$E$45*$D$46</f>
        <v>0</v>
      </c>
      <c r="F46" s="8"/>
      <c r="G46" s="13"/>
      <c r="I46" s="5"/>
      <c r="J46" s="5"/>
      <c r="K46" s="5"/>
      <c r="L46" s="5"/>
    </row>
    <row r="47" spans="2:12" ht="15.95" customHeight="1">
      <c r="B47" s="27"/>
      <c r="C47" s="28" t="s">
        <v>190</v>
      </c>
      <c r="D47" s="28"/>
      <c r="E47" s="29">
        <f>SUM(E45:E46)</f>
        <v>0</v>
      </c>
      <c r="F47" s="8"/>
      <c r="G47" s="13"/>
      <c r="I47" s="5"/>
      <c r="J47" s="5"/>
      <c r="K47" s="5"/>
      <c r="L47" s="5"/>
    </row>
    <row r="48" spans="2:12" ht="15.95" customHeight="1">
      <c r="B48" s="8"/>
      <c r="C48" s="13"/>
      <c r="D48" s="13"/>
      <c r="E48" s="39"/>
      <c r="F48" s="8"/>
      <c r="G48" s="13"/>
      <c r="I48" s="5"/>
      <c r="J48" s="5"/>
      <c r="K48" s="5"/>
      <c r="L48" s="5"/>
    </row>
    <row r="49" spans="2:12" ht="15.95" customHeight="1">
      <c r="B49" s="40" t="s">
        <v>199</v>
      </c>
      <c r="C49" s="41"/>
      <c r="D49" s="41"/>
      <c r="E49" s="42">
        <f>E33+E42+E47</f>
        <v>0</v>
      </c>
      <c r="F49" s="8"/>
      <c r="G49" s="13"/>
      <c r="I49" s="5"/>
      <c r="J49" s="5"/>
      <c r="K49" s="5"/>
      <c r="L49" s="5"/>
    </row>
    <row r="50" spans="2:12" ht="15.95" customHeight="1">
      <c r="B50" s="8"/>
      <c r="C50" s="13"/>
      <c r="D50" s="13"/>
      <c r="E50" s="14"/>
      <c r="F50" s="8"/>
      <c r="G50" s="13"/>
      <c r="I50" s="5"/>
      <c r="J50" s="5"/>
      <c r="K50" s="5"/>
      <c r="L50" s="5"/>
    </row>
    <row r="51" spans="2:12" ht="15.95" customHeight="1">
      <c r="B51" s="8"/>
      <c r="C51" s="13"/>
      <c r="D51" s="13"/>
      <c r="E51" s="14"/>
      <c r="F51" s="8"/>
      <c r="G51" s="13"/>
      <c r="I51" s="5"/>
      <c r="J51" s="5"/>
      <c r="K51" s="5"/>
      <c r="L51" s="5"/>
    </row>
    <row r="52" spans="2:12" ht="26.1" customHeight="1">
      <c r="B52" s="199" t="s">
        <v>303</v>
      </c>
      <c r="C52" s="13"/>
      <c r="D52" s="13"/>
      <c r="E52" s="14"/>
      <c r="F52" s="8"/>
      <c r="G52" s="13"/>
      <c r="I52" s="5"/>
      <c r="J52" s="5"/>
      <c r="K52" s="5"/>
      <c r="L52" s="5"/>
    </row>
    <row r="53" spans="2:12" ht="15.95" customHeight="1">
      <c r="B53" s="44" t="s">
        <v>201</v>
      </c>
      <c r="C53" s="76" t="s">
        <v>202</v>
      </c>
      <c r="D53" s="43"/>
      <c r="E53" s="13"/>
      <c r="F53" s="13"/>
      <c r="G53" s="13"/>
      <c r="I53" s="5"/>
      <c r="J53" s="5"/>
      <c r="K53" s="5"/>
      <c r="L53" s="5"/>
    </row>
    <row r="54" spans="2:12" ht="15.95" customHeight="1">
      <c r="B54" s="204">
        <v>0.25</v>
      </c>
      <c r="C54" s="205">
        <v>0.02</v>
      </c>
      <c r="D54" s="43"/>
      <c r="E54" s="13"/>
      <c r="F54" s="13"/>
      <c r="G54" s="13"/>
      <c r="I54" s="5"/>
      <c r="J54" s="5"/>
      <c r="K54" s="5"/>
      <c r="L54" s="5"/>
    </row>
    <row r="55" spans="2:12" ht="15.95" customHeight="1">
      <c r="B55" s="43"/>
      <c r="C55" s="43"/>
      <c r="D55" s="43"/>
      <c r="E55" s="13"/>
      <c r="F55" s="13"/>
      <c r="G55" s="13"/>
      <c r="I55" s="5"/>
      <c r="J55" s="5"/>
      <c r="K55" s="5"/>
      <c r="L55" s="5"/>
    </row>
    <row r="56" spans="2:12" ht="15.95" customHeight="1">
      <c r="B56" s="44" t="s">
        <v>203</v>
      </c>
      <c r="C56" s="45" t="s">
        <v>204</v>
      </c>
      <c r="D56" s="46" t="s">
        <v>205</v>
      </c>
      <c r="E56" s="47" t="s">
        <v>206</v>
      </c>
      <c r="F56" s="46" t="s">
        <v>207</v>
      </c>
      <c r="G56" s="13"/>
      <c r="I56" s="5"/>
      <c r="J56" s="5"/>
      <c r="K56" s="5"/>
      <c r="L56" s="5"/>
    </row>
    <row r="57" spans="2:12" ht="15.95" customHeight="1">
      <c r="B57" s="154" t="s">
        <v>170</v>
      </c>
      <c r="C57" s="48">
        <f t="shared" ref="C57:C62" si="2">G8</f>
        <v>0</v>
      </c>
      <c r="D57" s="78">
        <f t="shared" ref="D57:D64" si="3">C57*$B$54</f>
        <v>0</v>
      </c>
      <c r="E57" s="206">
        <v>20</v>
      </c>
      <c r="F57" s="36">
        <f t="shared" ref="F57:F64" si="4">IF(E57=0,0,PV($C$54,E57,-D57/E57,0,0))</f>
        <v>0</v>
      </c>
      <c r="G57" s="19"/>
      <c r="I57" s="5"/>
      <c r="J57" s="5"/>
      <c r="K57" s="5"/>
      <c r="L57" s="5"/>
    </row>
    <row r="58" spans="2:12" ht="15.95" customHeight="1">
      <c r="B58" s="155" t="s">
        <v>171</v>
      </c>
      <c r="C58" s="11">
        <f t="shared" si="2"/>
        <v>0</v>
      </c>
      <c r="D58" s="77">
        <f t="shared" si="3"/>
        <v>0</v>
      </c>
      <c r="E58" s="207">
        <v>33</v>
      </c>
      <c r="F58" s="26">
        <f t="shared" si="4"/>
        <v>0</v>
      </c>
      <c r="G58" s="19"/>
      <c r="I58" s="5"/>
      <c r="J58" s="5"/>
      <c r="K58" s="5"/>
      <c r="L58" s="5"/>
    </row>
    <row r="59" spans="2:12" ht="15.95" customHeight="1">
      <c r="B59" s="155" t="s">
        <v>172</v>
      </c>
      <c r="C59" s="11">
        <f t="shared" si="2"/>
        <v>0</v>
      </c>
      <c r="D59" s="77">
        <f t="shared" si="3"/>
        <v>0</v>
      </c>
      <c r="E59" s="207">
        <v>5</v>
      </c>
      <c r="F59" s="26">
        <f t="shared" si="4"/>
        <v>0</v>
      </c>
      <c r="G59" s="19"/>
      <c r="I59" s="5"/>
      <c r="J59" s="5"/>
      <c r="K59" s="5"/>
      <c r="L59" s="5"/>
    </row>
    <row r="60" spans="2:12" ht="15.95" customHeight="1">
      <c r="B60" s="155" t="s">
        <v>173</v>
      </c>
      <c r="C60" s="11">
        <f t="shared" si="2"/>
        <v>0</v>
      </c>
      <c r="D60" s="77">
        <f t="shared" si="3"/>
        <v>0</v>
      </c>
      <c r="E60" s="207">
        <v>10</v>
      </c>
      <c r="F60" s="26">
        <f t="shared" si="4"/>
        <v>0</v>
      </c>
      <c r="G60" s="19"/>
      <c r="I60" s="5"/>
      <c r="J60" s="5"/>
      <c r="K60" s="5"/>
      <c r="L60" s="5"/>
    </row>
    <row r="61" spans="2:12" ht="15.95" customHeight="1">
      <c r="B61" s="155" t="s">
        <v>174</v>
      </c>
      <c r="C61" s="11">
        <f t="shared" si="2"/>
        <v>0</v>
      </c>
      <c r="D61" s="77">
        <f t="shared" si="3"/>
        <v>0</v>
      </c>
      <c r="E61" s="207">
        <v>5</v>
      </c>
      <c r="F61" s="26">
        <f t="shared" si="4"/>
        <v>0</v>
      </c>
      <c r="G61" s="19"/>
      <c r="I61" s="5"/>
      <c r="J61" s="5"/>
      <c r="K61" s="5"/>
      <c r="L61" s="5"/>
    </row>
    <row r="62" spans="2:12" ht="15.95" customHeight="1">
      <c r="B62" s="155" t="s">
        <v>208</v>
      </c>
      <c r="C62" s="11">
        <f t="shared" si="2"/>
        <v>0</v>
      </c>
      <c r="D62" s="77">
        <f t="shared" si="3"/>
        <v>0</v>
      </c>
      <c r="E62" s="207">
        <v>0</v>
      </c>
      <c r="F62" s="26">
        <f t="shared" si="4"/>
        <v>0</v>
      </c>
      <c r="G62" s="19"/>
      <c r="I62" s="5"/>
      <c r="J62" s="5"/>
      <c r="K62" s="5"/>
      <c r="L62" s="5"/>
    </row>
    <row r="63" spans="2:12" ht="15.95" customHeight="1">
      <c r="B63" s="33" t="s">
        <v>209</v>
      </c>
      <c r="C63" s="11">
        <f>G17</f>
        <v>0</v>
      </c>
      <c r="D63" s="77">
        <f t="shared" si="3"/>
        <v>0</v>
      </c>
      <c r="E63" s="207">
        <v>0</v>
      </c>
      <c r="F63" s="26">
        <f t="shared" si="4"/>
        <v>0</v>
      </c>
      <c r="G63" s="19"/>
      <c r="I63" s="5"/>
      <c r="J63" s="5"/>
      <c r="K63" s="5"/>
      <c r="L63" s="5"/>
    </row>
    <row r="64" spans="2:12" ht="15.95" customHeight="1">
      <c r="B64" s="156" t="s">
        <v>210</v>
      </c>
      <c r="C64" s="49">
        <f>G18</f>
        <v>0</v>
      </c>
      <c r="D64" s="79">
        <f t="shared" si="3"/>
        <v>0</v>
      </c>
      <c r="E64" s="208">
        <v>10</v>
      </c>
      <c r="F64" s="31">
        <f t="shared" si="4"/>
        <v>0</v>
      </c>
      <c r="G64" s="19"/>
      <c r="I64" s="5"/>
      <c r="J64" s="5"/>
      <c r="K64" s="5"/>
      <c r="L64" s="5"/>
    </row>
    <row r="65" spans="2:12" ht="15.95" customHeight="1">
      <c r="B65" s="50" t="s">
        <v>211</v>
      </c>
      <c r="C65" s="50">
        <f>SUM(C57:C64)</f>
        <v>0</v>
      </c>
      <c r="D65" s="50">
        <f>SUM(D57:D64)</f>
        <v>0</v>
      </c>
      <c r="E65" s="50"/>
      <c r="F65" s="50">
        <f>SUM(F57:F64)</f>
        <v>0</v>
      </c>
      <c r="G65" s="19"/>
      <c r="I65" s="5"/>
      <c r="J65" s="5"/>
      <c r="K65" s="5"/>
      <c r="L65" s="5"/>
    </row>
    <row r="66" spans="2:12" ht="15.95" customHeight="1">
      <c r="B66" s="19"/>
      <c r="C66" s="19"/>
      <c r="D66" s="19"/>
      <c r="E66" s="19"/>
      <c r="F66" s="19"/>
      <c r="G66" s="19"/>
      <c r="I66" s="5"/>
      <c r="J66" s="5"/>
      <c r="K66" s="5"/>
      <c r="L66" s="5"/>
    </row>
    <row r="67" spans="2:12" ht="15.95" customHeight="1">
      <c r="B67" s="19"/>
      <c r="C67" s="19"/>
      <c r="D67" s="19"/>
      <c r="E67" s="19"/>
      <c r="F67" s="19"/>
      <c r="G67" s="19"/>
      <c r="I67" s="5"/>
      <c r="J67" s="5"/>
      <c r="K67" s="5"/>
      <c r="L67" s="5"/>
    </row>
    <row r="68" spans="2:12" ht="26.1" customHeight="1">
      <c r="B68" s="199" t="s">
        <v>305</v>
      </c>
      <c r="C68" s="13"/>
      <c r="D68" s="13"/>
      <c r="E68" s="51"/>
      <c r="F68" s="13"/>
      <c r="G68" s="13"/>
      <c r="I68" s="5"/>
      <c r="J68" s="5"/>
      <c r="K68" s="5"/>
      <c r="L68" s="5"/>
    </row>
    <row r="69" spans="2:12" ht="15.95" customHeight="1">
      <c r="B69" s="33" t="s">
        <v>213</v>
      </c>
      <c r="C69" s="52">
        <f>E49</f>
        <v>0</v>
      </c>
      <c r="D69" s="13"/>
      <c r="E69" s="19"/>
      <c r="F69" s="13"/>
      <c r="G69" s="13"/>
      <c r="I69" s="5"/>
      <c r="J69" s="5"/>
      <c r="K69" s="5"/>
      <c r="L69" s="5"/>
    </row>
    <row r="70" spans="2:12" ht="15.95" customHeight="1">
      <c r="B70" s="23" t="s">
        <v>214</v>
      </c>
      <c r="C70" s="53">
        <f>-F65</f>
        <v>0</v>
      </c>
      <c r="D70" s="13"/>
      <c r="E70" s="19"/>
      <c r="F70" s="13"/>
      <c r="G70" s="13"/>
      <c r="I70" s="5"/>
      <c r="J70" s="5"/>
      <c r="K70" s="5"/>
      <c r="L70" s="5"/>
    </row>
    <row r="71" spans="2:12" ht="15.95" customHeight="1">
      <c r="B71" s="54" t="str">
        <f>IF(C71&lt;0,"Solde: économie","Solde: impôt")</f>
        <v>Solde: impôt</v>
      </c>
      <c r="C71" s="55">
        <f>+C69+C70</f>
        <v>0</v>
      </c>
      <c r="D71" s="13"/>
      <c r="E71" s="19"/>
      <c r="F71" s="13"/>
      <c r="G71" s="13"/>
      <c r="I71" s="5"/>
      <c r="J71" s="5"/>
      <c r="K71" s="5"/>
      <c r="L71" s="5"/>
    </row>
    <row r="72" spans="2:12" ht="15.95" customHeight="1">
      <c r="B72" s="13"/>
      <c r="C72" s="13"/>
      <c r="D72" s="13"/>
      <c r="E72" s="19"/>
      <c r="F72" s="13"/>
      <c r="G72" s="13"/>
      <c r="I72" s="5"/>
      <c r="J72" s="5"/>
      <c r="K72" s="5"/>
      <c r="L72" s="5"/>
    </row>
    <row r="73" spans="2:12" ht="15.95" customHeight="1">
      <c r="B73" s="13"/>
      <c r="C73" s="13"/>
      <c r="D73" s="13"/>
      <c r="E73" s="19"/>
      <c r="F73" s="13"/>
      <c r="G73" s="13"/>
      <c r="I73" s="5"/>
      <c r="J73" s="5"/>
      <c r="K73" s="5"/>
      <c r="L73" s="5"/>
    </row>
    <row r="74" spans="2:12" ht="26.1" customHeight="1">
      <c r="B74" s="199" t="s">
        <v>306</v>
      </c>
      <c r="C74" s="13"/>
      <c r="D74" s="56"/>
      <c r="E74" s="57"/>
      <c r="F74" s="58"/>
      <c r="G74" s="13"/>
      <c r="I74" s="5"/>
      <c r="J74" s="5"/>
      <c r="K74" s="5"/>
      <c r="L74" s="5"/>
    </row>
    <row r="75" spans="2:12" ht="23.1" customHeight="1">
      <c r="B75" s="106" t="s">
        <v>216</v>
      </c>
      <c r="C75" s="13"/>
      <c r="D75" s="56"/>
      <c r="E75" s="57"/>
      <c r="F75" s="58"/>
      <c r="G75" s="13"/>
      <c r="I75" s="5"/>
      <c r="J75" s="5"/>
      <c r="K75" s="5"/>
      <c r="L75" s="5"/>
    </row>
    <row r="76" spans="2:12" ht="15.95" customHeight="1">
      <c r="B76" s="59" t="s">
        <v>217</v>
      </c>
      <c r="C76" s="36">
        <f>C77+C78</f>
        <v>0</v>
      </c>
      <c r="D76" s="56"/>
      <c r="E76" s="57"/>
      <c r="F76" s="58"/>
      <c r="G76" s="13"/>
      <c r="I76" s="5"/>
      <c r="J76" s="5"/>
      <c r="K76" s="5"/>
      <c r="L76" s="5"/>
    </row>
    <row r="77" spans="2:12" ht="15.95" customHeight="1">
      <c r="B77" s="23" t="s">
        <v>218</v>
      </c>
      <c r="C77" s="26">
        <f>'2 FR B'!F9</f>
        <v>0</v>
      </c>
      <c r="D77" s="56"/>
      <c r="E77" s="57"/>
      <c r="F77" s="58"/>
      <c r="G77" s="13"/>
      <c r="I77" s="5"/>
      <c r="J77" s="5"/>
      <c r="K77" s="5"/>
      <c r="L77" s="5"/>
    </row>
    <row r="78" spans="2:12" ht="15.95" customHeight="1">
      <c r="B78" s="23" t="s">
        <v>219</v>
      </c>
      <c r="C78" s="26">
        <f>'2 FR B'!F7+'2 FR B'!F8</f>
        <v>0</v>
      </c>
      <c r="D78" s="56"/>
      <c r="E78" s="57"/>
      <c r="F78" s="58"/>
      <c r="G78" s="13"/>
      <c r="I78" s="5"/>
      <c r="J78" s="5"/>
      <c r="K78" s="5"/>
      <c r="L78" s="5"/>
    </row>
    <row r="79" spans="2:12" ht="15.95" customHeight="1">
      <c r="B79" s="37" t="s">
        <v>220</v>
      </c>
      <c r="C79" s="26">
        <f>'2 FR B'!F27-'2 FR B'!C76</f>
        <v>0</v>
      </c>
      <c r="D79" s="56"/>
      <c r="E79" s="57"/>
      <c r="F79" s="58"/>
      <c r="G79" s="13"/>
      <c r="I79" s="5"/>
      <c r="J79" s="5"/>
      <c r="K79" s="5"/>
      <c r="L79" s="5"/>
    </row>
    <row r="80" spans="2:12" ht="15.95" customHeight="1">
      <c r="B80" s="54" t="s">
        <v>176</v>
      </c>
      <c r="C80" s="55">
        <f>C76+C79</f>
        <v>0</v>
      </c>
      <c r="D80" s="56"/>
      <c r="E80" s="57"/>
      <c r="F80" s="58"/>
      <c r="G80" s="13"/>
      <c r="I80" s="5"/>
      <c r="J80" s="5"/>
      <c r="K80" s="5"/>
      <c r="L80" s="5"/>
    </row>
    <row r="81" spans="2:12" ht="15.95" customHeight="1">
      <c r="B81" s="13"/>
      <c r="C81" s="13"/>
      <c r="D81" s="56"/>
      <c r="E81" s="57"/>
      <c r="F81" s="58"/>
      <c r="G81" s="13"/>
      <c r="I81" s="5"/>
      <c r="J81" s="5"/>
      <c r="K81" s="5"/>
      <c r="L81" s="5"/>
    </row>
    <row r="82" spans="2:12" ht="23.1" customHeight="1">
      <c r="B82" s="106" t="s">
        <v>221</v>
      </c>
      <c r="C82" s="8"/>
      <c r="D82" s="56"/>
      <c r="E82" s="57"/>
      <c r="F82" s="58"/>
      <c r="G82" s="13"/>
      <c r="I82" s="5"/>
      <c r="J82" s="5"/>
      <c r="K82" s="5"/>
      <c r="L82" s="5"/>
    </row>
    <row r="83" spans="2:12" ht="15.95" customHeight="1">
      <c r="B83" s="60" t="s">
        <v>222</v>
      </c>
      <c r="C83" s="209">
        <v>100000</v>
      </c>
      <c r="D83" s="56"/>
      <c r="E83" s="57"/>
      <c r="F83" s="58"/>
      <c r="G83" s="13"/>
      <c r="I83" s="5"/>
      <c r="J83" s="5"/>
      <c r="K83" s="5"/>
      <c r="L83" s="5"/>
    </row>
    <row r="84" spans="2:12" ht="15.95" customHeight="1">
      <c r="B84" s="61"/>
      <c r="C84" s="61"/>
      <c r="D84" s="56"/>
      <c r="E84" s="57"/>
      <c r="F84" s="58"/>
      <c r="G84" s="13"/>
      <c r="I84" s="5"/>
      <c r="J84" s="5"/>
      <c r="K84" s="5"/>
      <c r="L84" s="5"/>
    </row>
    <row r="85" spans="2:12" ht="23.1" customHeight="1">
      <c r="B85" s="106" t="s">
        <v>223</v>
      </c>
      <c r="C85" s="8"/>
      <c r="D85" s="56"/>
      <c r="E85" s="57"/>
      <c r="F85" s="58"/>
      <c r="G85" s="13"/>
      <c r="I85" s="5"/>
      <c r="J85" s="5"/>
      <c r="K85" s="5"/>
      <c r="L85" s="5"/>
    </row>
    <row r="86" spans="2:12" ht="15.95" customHeight="1">
      <c r="B86" s="33" t="s">
        <v>224</v>
      </c>
      <c r="C86" s="206">
        <v>0</v>
      </c>
      <c r="D86" s="56"/>
      <c r="E86" s="57"/>
      <c r="F86" s="58"/>
      <c r="G86" s="13"/>
      <c r="I86" s="5"/>
      <c r="J86" s="5"/>
      <c r="K86" s="5"/>
      <c r="L86" s="5"/>
    </row>
    <row r="87" spans="2:12" ht="15.95" customHeight="1">
      <c r="B87" s="23" t="s">
        <v>225</v>
      </c>
      <c r="C87" s="207">
        <v>0</v>
      </c>
      <c r="D87" s="56"/>
      <c r="E87" s="57"/>
      <c r="F87" s="58"/>
      <c r="G87" s="13"/>
      <c r="I87" s="5"/>
      <c r="J87" s="5"/>
      <c r="K87" s="5"/>
      <c r="L87" s="5"/>
    </row>
    <row r="88" spans="2:12" ht="15.95" customHeight="1">
      <c r="B88" s="23" t="s">
        <v>226</v>
      </c>
      <c r="C88" s="208">
        <v>0</v>
      </c>
      <c r="D88" s="56"/>
      <c r="E88" s="57"/>
      <c r="F88" s="58"/>
      <c r="G88" s="13"/>
      <c r="I88" s="5"/>
      <c r="J88" s="5"/>
      <c r="K88" s="5"/>
      <c r="L88" s="5"/>
    </row>
    <row r="89" spans="2:12" ht="15.95" customHeight="1">
      <c r="B89" s="23" t="s">
        <v>227</v>
      </c>
      <c r="C89" s="26">
        <f>C80-C83-SUM(C86:C88)</f>
        <v>-100000</v>
      </c>
      <c r="D89" s="56"/>
      <c r="E89" s="57"/>
      <c r="F89" s="58"/>
      <c r="G89" s="13"/>
      <c r="I89" s="5"/>
      <c r="J89" s="5"/>
      <c r="K89" s="5"/>
      <c r="L89" s="5"/>
    </row>
    <row r="90" spans="2:12" ht="15.95" customHeight="1">
      <c r="B90" s="54" t="s">
        <v>176</v>
      </c>
      <c r="C90" s="62">
        <f>SUM(C86:C89)</f>
        <v>-100000</v>
      </c>
      <c r="D90" s="56"/>
      <c r="E90" s="57"/>
      <c r="F90" s="58"/>
      <c r="G90" s="13"/>
      <c r="I90" s="5"/>
      <c r="J90" s="5"/>
      <c r="K90" s="5"/>
      <c r="L90" s="5"/>
    </row>
    <row r="91" spans="2:12" ht="15.95" customHeight="1">
      <c r="B91" s="13"/>
      <c r="C91" s="13"/>
      <c r="D91" s="56"/>
      <c r="E91" s="57"/>
      <c r="F91" s="58"/>
      <c r="G91" s="13"/>
      <c r="I91" s="5"/>
      <c r="J91" s="5"/>
      <c r="K91" s="5"/>
      <c r="L91" s="5"/>
    </row>
    <row r="92" spans="2:12" ht="23.1" customHeight="1">
      <c r="B92" s="106" t="s">
        <v>228</v>
      </c>
      <c r="C92" s="39"/>
      <c r="D92" s="56"/>
      <c r="E92" s="57"/>
      <c r="F92" s="58"/>
      <c r="G92" s="13"/>
      <c r="I92" s="5"/>
      <c r="J92" s="5"/>
      <c r="K92" s="5"/>
      <c r="L92" s="5"/>
    </row>
    <row r="93" spans="2:12" ht="15.95" customHeight="1">
      <c r="B93" s="33" t="s">
        <v>229</v>
      </c>
      <c r="C93" s="52">
        <f>C80</f>
        <v>0</v>
      </c>
      <c r="D93" s="56"/>
      <c r="E93" s="57"/>
      <c r="F93" s="58"/>
      <c r="G93" s="13"/>
      <c r="I93" s="5"/>
      <c r="J93" s="5"/>
      <c r="K93" s="5"/>
      <c r="L93" s="5"/>
    </row>
    <row r="94" spans="2:12" ht="15.95" customHeight="1">
      <c r="B94" s="23" t="s">
        <v>230</v>
      </c>
      <c r="C94" s="53">
        <f>C83</f>
        <v>100000</v>
      </c>
      <c r="D94" s="63">
        <f>IF($C$93=0,0,C94/$C$93)</f>
        <v>0</v>
      </c>
      <c r="E94" s="13"/>
      <c r="F94" s="13"/>
      <c r="G94" s="13"/>
      <c r="I94" s="5"/>
      <c r="J94" s="5"/>
      <c r="K94" s="5"/>
      <c r="L94" s="5"/>
    </row>
    <row r="95" spans="2:12" ht="15.95" customHeight="1">
      <c r="B95" s="27" t="s">
        <v>231</v>
      </c>
      <c r="C95" s="64">
        <f>C90</f>
        <v>-100000</v>
      </c>
      <c r="D95" s="63">
        <f>IF(C93=0,0,C95/$C$93)</f>
        <v>0</v>
      </c>
      <c r="E95" s="13"/>
      <c r="F95" s="13"/>
      <c r="G95" s="13"/>
      <c r="I95" s="5"/>
      <c r="J95" s="5"/>
      <c r="K95" s="5"/>
      <c r="L95" s="5"/>
    </row>
    <row r="96" spans="2:12" ht="15.95" customHeight="1">
      <c r="B96" s="13"/>
      <c r="C96" s="13"/>
      <c r="D96" s="13"/>
      <c r="E96" s="13"/>
      <c r="F96" s="13"/>
      <c r="G96" s="13"/>
      <c r="I96" s="5"/>
      <c r="J96" s="5"/>
      <c r="K96" s="5"/>
      <c r="L96" s="5"/>
    </row>
    <row r="97" spans="2:12" ht="23.1" customHeight="1">
      <c r="B97" s="106" t="s">
        <v>232</v>
      </c>
      <c r="C97" s="13"/>
      <c r="D97" s="13"/>
      <c r="E97" s="39"/>
      <c r="F97" s="13"/>
      <c r="G97" s="13"/>
      <c r="I97" s="5"/>
      <c r="J97" s="5"/>
      <c r="K97" s="5"/>
      <c r="L97" s="5"/>
    </row>
    <row r="98" spans="2:12" ht="15.95" customHeight="1">
      <c r="B98" s="33" t="s">
        <v>233</v>
      </c>
      <c r="C98" s="36">
        <f>C80-C99</f>
        <v>0</v>
      </c>
      <c r="D98" s="13"/>
      <c r="E98" s="6"/>
      <c r="F98" s="13"/>
      <c r="G98" s="13"/>
      <c r="I98" s="5"/>
      <c r="J98" s="5"/>
      <c r="K98" s="5"/>
      <c r="L98" s="5"/>
    </row>
    <row r="99" spans="2:12" ht="15.95" customHeight="1">
      <c r="B99" s="23" t="s">
        <v>234</v>
      </c>
      <c r="C99" s="26">
        <f>(C77+(C78*D95))</f>
        <v>0</v>
      </c>
      <c r="D99" s="13"/>
      <c r="E99" s="6"/>
      <c r="F99" s="65"/>
      <c r="G99" s="16"/>
      <c r="I99" s="5"/>
      <c r="J99" s="5"/>
      <c r="K99" s="5"/>
      <c r="L99" s="5"/>
    </row>
    <row r="100" spans="2:12" ht="15.95" customHeight="1">
      <c r="B100" s="94" t="s">
        <v>328</v>
      </c>
      <c r="C100" s="211">
        <v>0</v>
      </c>
      <c r="D100" s="13"/>
      <c r="E100" s="6"/>
      <c r="F100" s="65"/>
      <c r="G100" s="16"/>
      <c r="I100" s="5"/>
      <c r="J100" s="5"/>
      <c r="K100" s="5"/>
      <c r="L100" s="5"/>
    </row>
    <row r="101" spans="2:12" ht="15.95" customHeight="1">
      <c r="B101" s="94" t="s">
        <v>235</v>
      </c>
      <c r="C101" s="211">
        <v>0</v>
      </c>
      <c r="D101" s="13"/>
      <c r="E101" s="6"/>
      <c r="F101" s="65"/>
      <c r="G101" s="16"/>
      <c r="I101" s="5"/>
      <c r="J101" s="5"/>
      <c r="K101" s="5"/>
      <c r="L101" s="5"/>
    </row>
    <row r="102" spans="2:12" ht="15.95" customHeight="1">
      <c r="B102" s="94" t="s">
        <v>326</v>
      </c>
      <c r="C102" s="211">
        <v>0</v>
      </c>
      <c r="D102" s="13"/>
      <c r="E102" s="6"/>
      <c r="F102" s="65"/>
      <c r="G102" s="16"/>
      <c r="I102" s="5"/>
      <c r="J102" s="5"/>
      <c r="K102" s="5"/>
      <c r="L102" s="5"/>
    </row>
    <row r="103" spans="2:12" ht="15.95" customHeight="1">
      <c r="B103" s="94" t="s">
        <v>236</v>
      </c>
      <c r="C103" s="211">
        <v>0</v>
      </c>
      <c r="D103" s="13"/>
      <c r="E103" s="6"/>
      <c r="F103" s="65"/>
      <c r="G103" s="16"/>
      <c r="I103" s="5"/>
      <c r="J103" s="5"/>
      <c r="K103" s="5"/>
      <c r="L103" s="5"/>
    </row>
    <row r="104" spans="2:12" ht="15.95" customHeight="1">
      <c r="B104" s="94" t="s">
        <v>237</v>
      </c>
      <c r="C104" s="26">
        <f>C99-C100-C101-C102-C103</f>
        <v>0</v>
      </c>
      <c r="D104" s="13"/>
      <c r="E104" s="6"/>
      <c r="F104" s="65"/>
      <c r="G104" s="16"/>
      <c r="I104" s="5"/>
      <c r="J104" s="5"/>
      <c r="K104" s="5"/>
      <c r="L104" s="5"/>
    </row>
    <row r="105" spans="2:12" ht="15.95" customHeight="1">
      <c r="B105" s="37" t="s">
        <v>238</v>
      </c>
      <c r="C105" s="26"/>
      <c r="D105" s="13"/>
      <c r="E105" s="6"/>
      <c r="F105" s="13"/>
      <c r="G105" s="13"/>
      <c r="I105" s="5"/>
      <c r="J105" s="5"/>
      <c r="K105" s="5"/>
      <c r="L105" s="5"/>
    </row>
    <row r="106" spans="2:12" ht="15.95" customHeight="1">
      <c r="B106" s="23" t="s">
        <v>239</v>
      </c>
      <c r="C106" s="26">
        <v>50</v>
      </c>
      <c r="D106" s="13"/>
      <c r="E106" s="6"/>
      <c r="F106" s="13"/>
      <c r="G106" s="13"/>
      <c r="I106" s="5"/>
      <c r="J106" s="5"/>
      <c r="K106" s="5"/>
      <c r="L106" s="5"/>
    </row>
    <row r="107" spans="2:12" ht="15.95" customHeight="1">
      <c r="B107" s="104" t="s">
        <v>329</v>
      </c>
      <c r="C107" s="26">
        <f>+C100*2%</f>
        <v>0</v>
      </c>
      <c r="D107" s="13"/>
      <c r="E107" s="6"/>
      <c r="F107" s="13"/>
      <c r="G107" s="13"/>
      <c r="I107" s="5"/>
      <c r="J107" s="5"/>
      <c r="K107" s="5"/>
      <c r="L107" s="5"/>
    </row>
    <row r="108" spans="2:12" ht="15.95" customHeight="1">
      <c r="B108" s="104" t="s">
        <v>240</v>
      </c>
      <c r="C108" s="26">
        <f>+C101*12%</f>
        <v>0</v>
      </c>
      <c r="D108" s="13"/>
      <c r="E108" s="6"/>
      <c r="F108" s="13"/>
      <c r="G108" s="13"/>
      <c r="I108" s="5"/>
      <c r="J108" s="5"/>
      <c r="K108" s="5"/>
      <c r="L108" s="5"/>
    </row>
    <row r="109" spans="2:12" ht="15.95" customHeight="1">
      <c r="B109" s="104" t="s">
        <v>327</v>
      </c>
      <c r="C109" s="26">
        <f>+C102*3%</f>
        <v>0</v>
      </c>
      <c r="D109" s="13"/>
      <c r="E109" s="6"/>
      <c r="F109" s="13"/>
      <c r="G109" s="13"/>
      <c r="I109" s="5"/>
      <c r="J109" s="5"/>
      <c r="K109" s="5"/>
      <c r="L109" s="5"/>
    </row>
    <row r="110" spans="2:12" ht="15.95" customHeight="1">
      <c r="B110" s="104" t="s">
        <v>241</v>
      </c>
      <c r="C110" s="26">
        <f>+C103*12.5%</f>
        <v>0</v>
      </c>
      <c r="D110" s="13"/>
      <c r="E110" s="6"/>
      <c r="F110" s="13"/>
      <c r="G110" s="13"/>
      <c r="I110" s="5"/>
      <c r="J110" s="5"/>
      <c r="K110" s="5"/>
      <c r="L110" s="5"/>
    </row>
    <row r="111" spans="2:12" ht="15.95" customHeight="1">
      <c r="B111" s="104" t="s">
        <v>330</v>
      </c>
      <c r="C111" s="26">
        <f>+C104*12.5%</f>
        <v>0</v>
      </c>
      <c r="D111" s="13"/>
      <c r="E111" s="6"/>
      <c r="F111" s="13"/>
      <c r="G111" s="13"/>
      <c r="I111" s="5"/>
      <c r="J111" s="5"/>
      <c r="K111" s="5"/>
      <c r="L111" s="5"/>
    </row>
    <row r="112" spans="2:12" ht="15.95" customHeight="1">
      <c r="B112" s="66" t="s">
        <v>176</v>
      </c>
      <c r="C112" s="67">
        <f>C106+C107+C108+C109+C110+C111</f>
        <v>50</v>
      </c>
      <c r="D112" s="13"/>
      <c r="E112" s="6"/>
      <c r="F112" s="13"/>
      <c r="G112" s="13"/>
      <c r="I112" s="5"/>
      <c r="J112" s="5"/>
      <c r="K112" s="5"/>
      <c r="L112" s="5"/>
    </row>
    <row r="113" spans="2:12" ht="15.95" customHeight="1">
      <c r="B113" s="157" t="s">
        <v>242</v>
      </c>
      <c r="C113" s="213">
        <v>0.25</v>
      </c>
      <c r="D113" s="13"/>
      <c r="E113" s="6"/>
      <c r="F113" s="13"/>
      <c r="G113" s="13"/>
      <c r="I113" s="5"/>
      <c r="J113" s="5"/>
      <c r="K113" s="5"/>
      <c r="L113" s="5"/>
    </row>
    <row r="114" spans="2:12" ht="15.95" customHeight="1">
      <c r="B114" s="157" t="s">
        <v>243</v>
      </c>
      <c r="C114" s="26">
        <f>-C112*C113</f>
        <v>-12.5</v>
      </c>
      <c r="D114" s="13"/>
      <c r="E114" s="6"/>
      <c r="F114" s="13"/>
      <c r="G114" s="13"/>
      <c r="I114" s="5"/>
      <c r="J114" s="5"/>
      <c r="K114" s="5"/>
      <c r="L114" s="5"/>
    </row>
    <row r="115" spans="2:12" ht="15.95" customHeight="1">
      <c r="B115" s="68" t="s">
        <v>244</v>
      </c>
      <c r="C115" s="29">
        <f>C112*(1-'2 FR B'!B54)</f>
        <v>37.5</v>
      </c>
      <c r="D115" s="13"/>
      <c r="E115" s="6"/>
      <c r="F115" s="13"/>
      <c r="G115" s="13"/>
      <c r="I115" s="5"/>
      <c r="J115" s="5"/>
      <c r="K115" s="5"/>
      <c r="L115" s="5"/>
    </row>
    <row r="116" spans="2:12" ht="15.95" customHeight="1">
      <c r="B116" s="13"/>
      <c r="C116" s="13"/>
      <c r="D116" s="13"/>
      <c r="E116" s="39"/>
      <c r="F116" s="13"/>
      <c r="G116" s="13"/>
      <c r="I116" s="5"/>
      <c r="J116" s="5"/>
      <c r="K116" s="5"/>
      <c r="L116" s="5"/>
    </row>
    <row r="117" spans="2:12" ht="15.95" customHeight="1">
      <c r="B117" s="13"/>
      <c r="C117" s="13"/>
      <c r="D117" s="13"/>
      <c r="E117" s="19"/>
      <c r="F117" s="13"/>
      <c r="G117" s="13"/>
      <c r="I117" s="5"/>
      <c r="J117" s="5"/>
      <c r="K117" s="5"/>
      <c r="L117" s="5"/>
    </row>
    <row r="118" spans="2:12" ht="26.1" customHeight="1" thickBot="1">
      <c r="B118" s="199" t="s">
        <v>307</v>
      </c>
      <c r="C118" s="13"/>
      <c r="D118" s="13"/>
      <c r="E118" s="19"/>
      <c r="F118" s="13"/>
      <c r="G118" s="13"/>
      <c r="I118" s="5"/>
      <c r="J118" s="5"/>
      <c r="K118" s="5"/>
      <c r="L118" s="5"/>
    </row>
    <row r="119" spans="2:12" ht="15.95" customHeight="1" thickBot="1">
      <c r="B119" s="223" t="s">
        <v>246</v>
      </c>
      <c r="C119" s="224"/>
      <c r="D119" s="223" t="s">
        <v>247</v>
      </c>
      <c r="E119" s="225"/>
      <c r="F119" s="13"/>
      <c r="G119" s="13"/>
      <c r="I119" s="5"/>
      <c r="J119" s="5"/>
      <c r="K119" s="5"/>
      <c r="L119" s="5"/>
    </row>
    <row r="120" spans="2:12" ht="15.95" customHeight="1">
      <c r="B120" s="158" t="s">
        <v>248</v>
      </c>
      <c r="C120" s="212">
        <v>0</v>
      </c>
      <c r="D120" s="69" t="s">
        <v>249</v>
      </c>
      <c r="E120" s="70"/>
      <c r="F120" s="13"/>
      <c r="G120" s="13"/>
      <c r="I120" s="5"/>
      <c r="J120" s="5"/>
      <c r="K120" s="5"/>
      <c r="L120" s="5"/>
    </row>
    <row r="121" spans="2:12" ht="15.95" customHeight="1">
      <c r="B121" s="158" t="s">
        <v>250</v>
      </c>
      <c r="C121" s="212">
        <v>0</v>
      </c>
      <c r="D121" s="158" t="s">
        <v>251</v>
      </c>
      <c r="E121" s="214">
        <v>0.25</v>
      </c>
      <c r="F121" s="13"/>
      <c r="G121" s="13"/>
      <c r="I121" s="5"/>
      <c r="J121" s="5"/>
      <c r="K121" s="5"/>
      <c r="L121" s="5"/>
    </row>
    <row r="122" spans="2:12" ht="15.95" customHeight="1">
      <c r="B122" s="158" t="s">
        <v>252</v>
      </c>
      <c r="C122" s="212">
        <v>0</v>
      </c>
      <c r="D122" s="158" t="s">
        <v>248</v>
      </c>
      <c r="E122" s="71">
        <f>+C120</f>
        <v>0</v>
      </c>
      <c r="F122" s="13"/>
      <c r="G122" s="13"/>
      <c r="I122" s="5"/>
      <c r="J122" s="5"/>
      <c r="K122" s="5"/>
      <c r="L122" s="5"/>
    </row>
    <row r="123" spans="2:12" ht="15.95" customHeight="1" thickBot="1">
      <c r="B123" s="72" t="s">
        <v>253</v>
      </c>
      <c r="C123" s="87">
        <f>+C121+C122</f>
        <v>0</v>
      </c>
      <c r="D123" s="158" t="s">
        <v>254</v>
      </c>
      <c r="E123" s="215">
        <v>0</v>
      </c>
      <c r="F123" s="13"/>
      <c r="G123" s="13"/>
      <c r="I123" s="5"/>
      <c r="J123" s="5"/>
      <c r="K123" s="5"/>
      <c r="L123" s="5"/>
    </row>
    <row r="124" spans="2:12" ht="15.95" customHeight="1">
      <c r="C124" s="74"/>
      <c r="D124" s="158" t="s">
        <v>255</v>
      </c>
      <c r="E124" s="71">
        <f>E122-E123</f>
        <v>0</v>
      </c>
      <c r="F124" s="13"/>
      <c r="G124" s="13"/>
      <c r="I124" s="5"/>
      <c r="J124" s="5"/>
      <c r="K124" s="5"/>
      <c r="L124" s="5"/>
    </row>
    <row r="125" spans="2:12" ht="15.95" customHeight="1">
      <c r="B125" s="13"/>
      <c r="C125" s="74"/>
      <c r="D125" s="158" t="s">
        <v>256</v>
      </c>
      <c r="E125" s="75">
        <f>E124*E121</f>
        <v>0</v>
      </c>
      <c r="F125" s="13"/>
      <c r="G125" s="13"/>
      <c r="I125" s="5"/>
      <c r="J125" s="5"/>
      <c r="K125" s="5"/>
      <c r="L125" s="5"/>
    </row>
    <row r="126" spans="2:12" ht="15.95" customHeight="1">
      <c r="D126" s="69" t="s">
        <v>257</v>
      </c>
      <c r="E126" s="71"/>
      <c r="F126" s="13"/>
      <c r="G126" s="13"/>
      <c r="I126" s="5"/>
      <c r="J126" s="5"/>
      <c r="K126" s="5"/>
      <c r="L126" s="5"/>
    </row>
    <row r="127" spans="2:12" ht="15.95" customHeight="1">
      <c r="D127" s="158" t="s">
        <v>258</v>
      </c>
      <c r="E127" s="71">
        <f>E123</f>
        <v>0</v>
      </c>
      <c r="F127" s="13"/>
      <c r="G127" s="13"/>
      <c r="I127" s="5"/>
      <c r="J127" s="5"/>
      <c r="K127" s="5"/>
      <c r="L127" s="5"/>
    </row>
    <row r="128" spans="2:12" ht="15.95" customHeight="1" thickBot="1">
      <c r="D128" s="158" t="s">
        <v>259</v>
      </c>
      <c r="E128" s="215">
        <v>0</v>
      </c>
      <c r="F128" s="13"/>
      <c r="G128" s="13"/>
      <c r="I128" s="5"/>
      <c r="J128" s="5"/>
      <c r="K128" s="5"/>
      <c r="L128" s="5"/>
    </row>
    <row r="129" spans="1:12" ht="15.95" customHeight="1" thickBot="1">
      <c r="B129" s="223" t="s">
        <v>260</v>
      </c>
      <c r="C129" s="224"/>
      <c r="D129" s="158" t="s">
        <v>261</v>
      </c>
      <c r="E129" s="71">
        <f>IF((E127-E128)*0.03&gt;2660,2660,(E127-E128)*0.03)</f>
        <v>0</v>
      </c>
      <c r="F129" s="13"/>
      <c r="G129" s="13"/>
      <c r="I129" s="5"/>
      <c r="J129" s="5"/>
      <c r="K129" s="5"/>
      <c r="L129" s="5"/>
    </row>
    <row r="130" spans="1:12" ht="15.95" customHeight="1">
      <c r="B130" s="158" t="s">
        <v>262</v>
      </c>
      <c r="C130" s="88">
        <f>C123</f>
        <v>0</v>
      </c>
      <c r="D130" s="159" t="s">
        <v>263</v>
      </c>
      <c r="E130" s="71">
        <f>E127-E128-E129</f>
        <v>0</v>
      </c>
      <c r="F130" s="13"/>
      <c r="G130" s="13"/>
      <c r="I130" s="5"/>
      <c r="J130" s="5"/>
      <c r="K130" s="5"/>
      <c r="L130" s="5"/>
    </row>
    <row r="131" spans="1:12" ht="15.95" customHeight="1">
      <c r="B131" s="158" t="s">
        <v>264</v>
      </c>
      <c r="C131" s="88">
        <f>E132</f>
        <v>0</v>
      </c>
      <c r="D131" s="159" t="s">
        <v>265</v>
      </c>
      <c r="E131" s="215">
        <v>0</v>
      </c>
      <c r="F131" s="13"/>
      <c r="G131" s="13"/>
      <c r="I131" s="5"/>
      <c r="J131" s="5"/>
      <c r="K131" s="5"/>
      <c r="L131" s="5"/>
    </row>
    <row r="132" spans="1:12" ht="15.95" customHeight="1" thickBot="1">
      <c r="B132" s="72" t="str">
        <f>IF(C132&gt;0,"La société est plus avantageuse","Le statut indépendant est plus avantageux")</f>
        <v>Le statut indépendant est plus avantageux</v>
      </c>
      <c r="C132" s="87">
        <f>C130-C131</f>
        <v>0</v>
      </c>
      <c r="D132" s="72" t="s">
        <v>266</v>
      </c>
      <c r="E132" s="73">
        <f>+E125+E128+E131</f>
        <v>0</v>
      </c>
      <c r="F132" s="13"/>
      <c r="G132" s="13"/>
      <c r="I132" s="5"/>
      <c r="J132" s="5"/>
      <c r="K132" s="5"/>
      <c r="L132" s="5"/>
    </row>
    <row r="133" spans="1:12" ht="15.95" customHeight="1">
      <c r="I133" s="5"/>
      <c r="J133" s="5"/>
      <c r="K133" s="5"/>
      <c r="L133" s="5"/>
    </row>
    <row r="134" spans="1:12" ht="15.95" customHeight="1">
      <c r="A134" s="5"/>
      <c r="B134" s="5"/>
      <c r="C134" s="5"/>
      <c r="D134" s="5"/>
      <c r="E134" s="5"/>
      <c r="F134" s="5"/>
      <c r="G134" s="5"/>
      <c r="H134" s="5"/>
      <c r="I134" s="5"/>
      <c r="J134" s="5"/>
      <c r="K134" s="5"/>
      <c r="L134" s="5"/>
    </row>
  </sheetData>
  <sheetProtection algorithmName="SHA-512" hashValue="cDd1UcCfRxtzidemuTXmPz+CV7h9E+8ylEV4d2Dw5YTiYZMv6qQgw1RcyaRiiUkCyk7BWtp+RDnI15tOQfWOPA==" saltValue="3Os1vTX8Khe98QfwJ4Ngcw==" spinCount="100000" sheet="1" objects="1" scenarios="1"/>
  <mergeCells count="4">
    <mergeCell ref="B2:G2"/>
    <mergeCell ref="B119:C119"/>
    <mergeCell ref="D119:E119"/>
    <mergeCell ref="B129:C129"/>
  </mergeCells>
  <dataValidations count="1">
    <dataValidation type="decimal" allowBlank="1" showInputMessage="1" showErrorMessage="1" errorTitle="Montant imposé" error="Indiquez un montant positif ne dépassant pas le montant total imposé au droit proprotionnel" sqref="C100:C103" xr:uid="{7E675783-2B36-4E5B-B5B7-3910168D36F4}">
      <formula1>0</formula1>
      <formula2>$C$99</formula2>
    </dataValidation>
  </dataValidations>
  <hyperlinks>
    <hyperlink ref="I2" location="'Home FR B'!A1" tooltip="Home" display="Ç" xr:uid="{70C4ABD4-D08F-4B10-84FF-8901009EBF0D}"/>
    <hyperlink ref="K2" location="'Home FR B'!A1" tooltip="Page précédente" display="Å" xr:uid="{3F16A3ED-C215-45F3-9AA8-7A7C7602976B}"/>
  </hyperlinks>
  <printOptions horizontalCentered="1"/>
  <pageMargins left="0.39370078740157483" right="0.39370078740157483" top="0.59055118110236227" bottom="0.59055118110236227" header="0.51181102362204722" footer="0.51181102362204722"/>
  <pageSetup paperSize="9" fitToHeight="0" orientation="landscape" horizontalDpi="4294967294" verticalDpi="300" r:id="rId1"/>
  <headerFooter alignWithMargins="0">
    <oddHeader>&amp;C&amp;Z&amp;F</oddHeader>
    <oddFooter>&amp;C&amp;P/&amp;N</oddFooter>
  </headerFooter>
  <rowBreaks count="4" manualBreakCount="4">
    <brk id="28" min="1" max="6" man="1"/>
    <brk id="51" min="1" max="6" man="1"/>
    <brk id="73" min="1" max="6" man="1"/>
    <brk id="117" min="1" max="6"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6644F-F09A-442E-B77D-F5AE813ACF67}">
  <sheetPr>
    <tabColor theme="0" tint="-4.9989318521683403E-2"/>
  </sheetPr>
  <dimension ref="B2:F52"/>
  <sheetViews>
    <sheetView showGridLines="0" showRowColHeaders="0" workbookViewId="0">
      <selection activeCell="C8" sqref="C8"/>
    </sheetView>
  </sheetViews>
  <sheetFormatPr defaultRowHeight="12"/>
  <cols>
    <col min="1" max="1" width="9.140625" style="182"/>
    <col min="2" max="2" width="23.7109375" style="182" bestFit="1" customWidth="1"/>
    <col min="3" max="3" width="34.140625" style="182" bestFit="1" customWidth="1"/>
    <col min="4" max="4" width="87.140625" style="182" bestFit="1" customWidth="1"/>
    <col min="5" max="5" width="9.140625" style="182"/>
    <col min="6" max="6" width="84" style="182" customWidth="1"/>
    <col min="7" max="7" width="68" style="182" customWidth="1"/>
    <col min="8" max="16384" width="9.140625" style="182"/>
  </cols>
  <sheetData>
    <row r="2" spans="2:6" ht="30.75" customHeight="1">
      <c r="B2" s="240" t="str" cm="1">
        <f t="array" aca="1" ref="B2" ca="1">CELL("filename")</f>
        <v>https://els1.sharepoint.com/teams/ToolsSolutions/Documents partages/Ber_Phil/aUpdate Tools/Updates 2025/43 EZ naar VENN/[Omvorming van eenmanszaak naar vennootschapMASTER.xlsx]EDISEC</v>
      </c>
      <c r="C2" s="240"/>
      <c r="D2" s="240"/>
      <c r="E2" s="182">
        <v>120</v>
      </c>
      <c r="F2" s="183" t="str">
        <f ca="1">LEFT(B2,E2)</f>
        <v>https://els1.sharepoint.com/teams/ToolsSolutions/Documents partages/Ber_Phil/aUpdate Tools/Updates 2025/43 EZ naar VENN/</v>
      </c>
    </row>
    <row r="4" spans="2:6" ht="33" customHeight="1">
      <c r="B4" s="184" t="s">
        <v>276</v>
      </c>
      <c r="C4" s="241" t="str">
        <f ca="1">$F$2&amp;"TIQ_"&amp;D16</f>
        <v>https://els1.sharepoint.com/teams/ToolsSolutions/Documents partages/Ber_Phil/aUpdate Tools/Updates 2025/43 EZ naar VENN/TIQ_Omvorming van eenmanszaak naar vennootschap.xlsx</v>
      </c>
      <c r="D4" s="241"/>
      <c r="E4" s="182">
        <f ca="1">LEN(C4)</f>
        <v>172</v>
      </c>
    </row>
    <row r="5" spans="2:6" ht="33" customHeight="1">
      <c r="B5" s="185" t="s">
        <v>277</v>
      </c>
      <c r="C5" s="242" t="str">
        <f ca="1">$F$2&amp;"TIQ_"&amp;D25</f>
        <v>https://els1.sharepoint.com/teams/ToolsSolutions/Documents partages/Ber_Phil/aUpdate Tools/Updates 2025/43 EZ naar VENN/TIQ_Passage de l'indépendant à la société.xlsx</v>
      </c>
      <c r="D5" s="243"/>
      <c r="E5" s="182">
        <f ca="1">LEN(C5)</f>
        <v>166</v>
      </c>
    </row>
    <row r="6" spans="2:6" ht="33" customHeight="1">
      <c r="B6" s="186" t="s">
        <v>278</v>
      </c>
      <c r="C6" s="244" t="str">
        <f ca="1">$F$2&amp;"BIC_"&amp;D37</f>
        <v>https://els1.sharepoint.com/teams/ToolsSolutions/Documents partages/Ber_Phil/aUpdate Tools/Updates 2025/43 EZ naar VENN/BIC_Omvorming van eenmanszaak naar vennootschap.xlsx</v>
      </c>
      <c r="D6" s="244"/>
      <c r="E6" s="182">
        <f ca="1">LEN(C6)</f>
        <v>172</v>
      </c>
    </row>
    <row r="7" spans="2:6" ht="33" customHeight="1">
      <c r="B7" s="187" t="s">
        <v>279</v>
      </c>
      <c r="C7" s="245" t="str">
        <f ca="1">$F$2&amp;"BIC_"&amp;D46</f>
        <v>https://els1.sharepoint.com/teams/ToolsSolutions/Documents partages/Ber_Phil/aUpdate Tools/Updates 2025/43 EZ naar VENN/BIC_Passage de l'indépendant à la société.xlsx</v>
      </c>
      <c r="D7" s="245"/>
      <c r="E7" s="182">
        <f ca="1">LEN(C7)</f>
        <v>166</v>
      </c>
    </row>
    <row r="9" spans="2:6">
      <c r="B9" s="188" t="s">
        <v>280</v>
      </c>
    </row>
    <row r="10" spans="2:6">
      <c r="B10" s="189" t="str">
        <f>D35&amp;"-"&amp;D44&amp;"-"&amp;D14&amp;"-"&amp;D23</f>
        <v>93967-94442-422496-422569</v>
      </c>
    </row>
    <row r="11" spans="2:6">
      <c r="B11" s="190"/>
    </row>
    <row r="12" spans="2:6">
      <c r="B12" s="182" t="s">
        <v>281</v>
      </c>
    </row>
    <row r="13" spans="2:6">
      <c r="B13" s="237" t="s">
        <v>282</v>
      </c>
      <c r="C13" s="238"/>
      <c r="D13" s="239"/>
    </row>
    <row r="14" spans="2:6">
      <c r="B14" s="231" t="s">
        <v>283</v>
      </c>
      <c r="C14" s="191" t="s">
        <v>284</v>
      </c>
      <c r="D14" s="192">
        <v>422496</v>
      </c>
    </row>
    <row r="15" spans="2:6">
      <c r="B15" s="232"/>
      <c r="C15" s="191" t="s">
        <v>285</v>
      </c>
      <c r="D15" s="193" t="s">
        <v>311</v>
      </c>
    </row>
    <row r="16" spans="2:6">
      <c r="B16" s="232"/>
      <c r="C16" s="191" t="s">
        <v>286</v>
      </c>
      <c r="D16" s="193" t="s">
        <v>312</v>
      </c>
    </row>
    <row r="17" spans="2:4">
      <c r="B17" s="232"/>
      <c r="C17" s="191" t="s">
        <v>287</v>
      </c>
      <c r="D17" s="194" t="s">
        <v>288</v>
      </c>
    </row>
    <row r="18" spans="2:4">
      <c r="B18" s="232"/>
      <c r="C18" s="194" t="s">
        <v>289</v>
      </c>
      <c r="D18" s="194" t="s">
        <v>290</v>
      </c>
    </row>
    <row r="19" spans="2:4">
      <c r="B19" s="232"/>
      <c r="C19" s="191" t="s">
        <v>291</v>
      </c>
      <c r="D19" s="194" t="s">
        <v>290</v>
      </c>
    </row>
    <row r="20" spans="2:4">
      <c r="B20" s="232"/>
      <c r="C20" s="191" t="s">
        <v>292</v>
      </c>
      <c r="D20" s="194" t="s">
        <v>315</v>
      </c>
    </row>
    <row r="21" spans="2:4">
      <c r="B21" s="232"/>
      <c r="C21" s="191" t="s">
        <v>293</v>
      </c>
      <c r="D21" s="194" t="s">
        <v>290</v>
      </c>
    </row>
    <row r="22" spans="2:4">
      <c r="B22" s="233"/>
      <c r="C22" s="191" t="s">
        <v>294</v>
      </c>
      <c r="D22" s="194" t="s">
        <v>295</v>
      </c>
    </row>
    <row r="23" spans="2:4">
      <c r="B23" s="231" t="s">
        <v>296</v>
      </c>
      <c r="C23" s="191" t="s">
        <v>284</v>
      </c>
      <c r="D23" s="192">
        <v>422569</v>
      </c>
    </row>
    <row r="24" spans="2:4">
      <c r="B24" s="232"/>
      <c r="C24" s="191" t="s">
        <v>285</v>
      </c>
      <c r="D24" s="193" t="s">
        <v>313</v>
      </c>
    </row>
    <row r="25" spans="2:4">
      <c r="B25" s="232"/>
      <c r="C25" s="191" t="s">
        <v>286</v>
      </c>
      <c r="D25" s="193" t="s">
        <v>314</v>
      </c>
    </row>
    <row r="26" spans="2:4">
      <c r="B26" s="232"/>
      <c r="C26" s="191" t="s">
        <v>287</v>
      </c>
      <c r="D26" s="194" t="s">
        <v>288</v>
      </c>
    </row>
    <row r="27" spans="2:4">
      <c r="B27" s="232"/>
      <c r="C27" s="194" t="s">
        <v>289</v>
      </c>
      <c r="D27" s="194" t="s">
        <v>290</v>
      </c>
    </row>
    <row r="28" spans="2:4">
      <c r="B28" s="232"/>
      <c r="C28" s="191" t="s">
        <v>291</v>
      </c>
      <c r="D28" s="194" t="s">
        <v>290</v>
      </c>
    </row>
    <row r="29" spans="2:4">
      <c r="B29" s="232"/>
      <c r="C29" s="191" t="s">
        <v>292</v>
      </c>
      <c r="D29" s="194" t="s">
        <v>315</v>
      </c>
    </row>
    <row r="30" spans="2:4">
      <c r="B30" s="232"/>
      <c r="C30" s="191" t="s">
        <v>293</v>
      </c>
      <c r="D30" s="194" t="s">
        <v>290</v>
      </c>
    </row>
    <row r="31" spans="2:4">
      <c r="B31" s="233"/>
      <c r="C31" s="191" t="s">
        <v>294</v>
      </c>
      <c r="D31" s="194" t="s">
        <v>295</v>
      </c>
    </row>
    <row r="33" spans="2:4">
      <c r="B33" s="182" t="s">
        <v>297</v>
      </c>
    </row>
    <row r="34" spans="2:4">
      <c r="B34" s="234" t="s">
        <v>282</v>
      </c>
      <c r="C34" s="235"/>
      <c r="D34" s="236"/>
    </row>
    <row r="35" spans="2:4">
      <c r="B35" s="231" t="s">
        <v>283</v>
      </c>
      <c r="C35" s="191" t="s">
        <v>284</v>
      </c>
      <c r="D35" s="192">
        <v>93967</v>
      </c>
    </row>
    <row r="36" spans="2:4">
      <c r="B36" s="232"/>
      <c r="C36" s="191" t="s">
        <v>285</v>
      </c>
      <c r="D36" s="193" t="s">
        <v>311</v>
      </c>
    </row>
    <row r="37" spans="2:4">
      <c r="B37" s="232"/>
      <c r="C37" s="191" t="s">
        <v>298</v>
      </c>
      <c r="D37" s="193" t="s">
        <v>312</v>
      </c>
    </row>
    <row r="38" spans="2:4">
      <c r="B38" s="232"/>
      <c r="C38" s="191" t="s">
        <v>287</v>
      </c>
      <c r="D38" s="194" t="s">
        <v>288</v>
      </c>
    </row>
    <row r="39" spans="2:4">
      <c r="B39" s="232"/>
      <c r="C39" s="194" t="s">
        <v>289</v>
      </c>
      <c r="D39" s="194" t="s">
        <v>290</v>
      </c>
    </row>
    <row r="40" spans="2:4">
      <c r="B40" s="232"/>
      <c r="C40" s="191" t="s">
        <v>291</v>
      </c>
      <c r="D40" s="194" t="s">
        <v>290</v>
      </c>
    </row>
    <row r="41" spans="2:4">
      <c r="B41" s="232"/>
      <c r="C41" s="191" t="s">
        <v>292</v>
      </c>
      <c r="D41" s="194" t="s">
        <v>315</v>
      </c>
    </row>
    <row r="42" spans="2:4">
      <c r="B42" s="232"/>
      <c r="C42" s="191" t="s">
        <v>293</v>
      </c>
      <c r="D42" s="194" t="s">
        <v>290</v>
      </c>
    </row>
    <row r="43" spans="2:4">
      <c r="B43" s="233"/>
      <c r="C43" s="191" t="s">
        <v>294</v>
      </c>
      <c r="D43" s="194" t="s">
        <v>295</v>
      </c>
    </row>
    <row r="44" spans="2:4">
      <c r="B44" s="231" t="s">
        <v>296</v>
      </c>
      <c r="C44" s="191" t="s">
        <v>284</v>
      </c>
      <c r="D44" s="192">
        <v>94442</v>
      </c>
    </row>
    <row r="45" spans="2:4">
      <c r="B45" s="232"/>
      <c r="C45" s="191" t="s">
        <v>285</v>
      </c>
      <c r="D45" s="193" t="s">
        <v>313</v>
      </c>
    </row>
    <row r="46" spans="2:4">
      <c r="B46" s="232"/>
      <c r="C46" s="191" t="s">
        <v>298</v>
      </c>
      <c r="D46" s="193" t="s">
        <v>314</v>
      </c>
    </row>
    <row r="47" spans="2:4">
      <c r="B47" s="232"/>
      <c r="C47" s="191" t="s">
        <v>287</v>
      </c>
      <c r="D47" s="194" t="s">
        <v>288</v>
      </c>
    </row>
    <row r="48" spans="2:4">
      <c r="B48" s="232"/>
      <c r="C48" s="194" t="s">
        <v>289</v>
      </c>
      <c r="D48" s="194" t="s">
        <v>290</v>
      </c>
    </row>
    <row r="49" spans="2:4">
      <c r="B49" s="232"/>
      <c r="C49" s="191" t="s">
        <v>291</v>
      </c>
      <c r="D49" s="194" t="s">
        <v>290</v>
      </c>
    </row>
    <row r="50" spans="2:4">
      <c r="B50" s="232"/>
      <c r="C50" s="191" t="s">
        <v>292</v>
      </c>
      <c r="D50" s="194" t="s">
        <v>315</v>
      </c>
    </row>
    <row r="51" spans="2:4">
      <c r="B51" s="232"/>
      <c r="C51" s="191" t="s">
        <v>293</v>
      </c>
      <c r="D51" s="194" t="s">
        <v>290</v>
      </c>
    </row>
    <row r="52" spans="2:4">
      <c r="B52" s="233"/>
      <c r="C52" s="191" t="s">
        <v>294</v>
      </c>
      <c r="D52" s="194" t="s">
        <v>295</v>
      </c>
    </row>
  </sheetData>
  <sheetProtection algorithmName="SHA-512" hashValue="wtro5uiknJRivuFRJk2Cs40rbkhRE2RSHFzMtAmfmLojbEBlUKS4R4h+u4R12xIY7ZV0UOUjv/cYDil2RfiQKg==" saltValue="Y+NEoElouu2q+QbpBdejLA=="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7E4B5CFB-A9B8-4C3D-B044-ED4706A8C7FA}"/>
    <hyperlink ref="C6" r:id="rId2" display="https://els1.sharepoint.com/teams/ToolsSolutions/Documents partages/Ber_Phil/aUpdate Tools/Updates 2023/01.2023/07 VAA auto - forfait beroepskosten of bewezen beroepskosten/BASIC/VAA auto_ beroepskosten of bewezen beroepskosten.xlsx" xr:uid="{8F1F0EF4-807D-48A1-B244-C9848ABCBD1A}"/>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2:L38"/>
  <sheetViews>
    <sheetView showGridLines="0" showRowColHeaders="0" topLeftCell="A11" zoomScaleNormal="100" workbookViewId="0">
      <selection activeCell="B31" sqref="B31:G31"/>
    </sheetView>
  </sheetViews>
  <sheetFormatPr defaultColWidth="9.140625" defaultRowHeight="11.25"/>
  <cols>
    <col min="1" max="1" width="5.7109375" style="127" customWidth="1"/>
    <col min="2" max="2" width="41.42578125" style="127" customWidth="1"/>
    <col min="3" max="3" width="26.28515625" style="127" customWidth="1"/>
    <col min="4" max="4" width="26" style="127" customWidth="1"/>
    <col min="5" max="5" width="10.5703125" style="127" customWidth="1"/>
    <col min="6" max="6" width="12" style="127" customWidth="1"/>
    <col min="7" max="7" width="13.28515625" style="127" customWidth="1"/>
    <col min="8" max="12" width="5.7109375" style="127" customWidth="1"/>
    <col min="13" max="16384" width="9.140625" style="127"/>
  </cols>
  <sheetData>
    <row r="2" spans="2:12" ht="30" customHeight="1" thickBot="1">
      <c r="B2" s="222" t="s">
        <v>108</v>
      </c>
      <c r="C2" s="222"/>
      <c r="D2" s="222"/>
      <c r="E2" s="222"/>
      <c r="F2" s="222"/>
      <c r="G2" s="222"/>
      <c r="I2" s="128" t="s">
        <v>0</v>
      </c>
      <c r="J2" s="129" t="s">
        <v>1</v>
      </c>
      <c r="K2" s="126" t="s">
        <v>2</v>
      </c>
      <c r="L2" s="130" t="s">
        <v>3</v>
      </c>
    </row>
    <row r="3" spans="2:12" ht="15.95" customHeight="1">
      <c r="I3" s="131"/>
      <c r="J3" s="131"/>
      <c r="K3" s="131"/>
      <c r="L3" s="131"/>
    </row>
    <row r="4" spans="2:12" ht="23.25" customHeight="1">
      <c r="B4" s="138" t="s">
        <v>111</v>
      </c>
      <c r="I4" s="131"/>
      <c r="J4" s="131"/>
      <c r="K4" s="131"/>
      <c r="L4" s="131"/>
    </row>
    <row r="5" spans="2:12" ht="50.25" customHeight="1">
      <c r="B5" s="218" t="s">
        <v>122</v>
      </c>
      <c r="C5" s="218"/>
      <c r="D5" s="218"/>
      <c r="E5" s="218"/>
      <c r="F5" s="218"/>
      <c r="G5" s="218"/>
      <c r="I5" s="131"/>
      <c r="J5" s="131"/>
      <c r="K5" s="131"/>
      <c r="L5" s="131"/>
    </row>
    <row r="6" spans="2:12" ht="30" customHeight="1">
      <c r="B6" s="218" t="s">
        <v>123</v>
      </c>
      <c r="C6" s="218"/>
      <c r="D6" s="218"/>
      <c r="E6" s="218"/>
      <c r="F6" s="218"/>
      <c r="G6" s="218"/>
      <c r="I6" s="131"/>
      <c r="J6" s="131"/>
      <c r="K6" s="131"/>
      <c r="L6" s="131"/>
    </row>
    <row r="7" spans="2:12" ht="24.75" customHeight="1">
      <c r="B7" s="218" t="s">
        <v>112</v>
      </c>
      <c r="C7" s="218"/>
      <c r="D7" s="218"/>
      <c r="E7" s="218"/>
      <c r="F7" s="218"/>
      <c r="G7" s="218"/>
      <c r="I7" s="131"/>
      <c r="J7" s="131"/>
      <c r="K7" s="131"/>
      <c r="L7" s="131"/>
    </row>
    <row r="8" spans="2:12" ht="19.5" customHeight="1">
      <c r="B8" s="219" t="s">
        <v>113</v>
      </c>
      <c r="C8" s="218"/>
      <c r="D8" s="218"/>
      <c r="E8" s="218"/>
      <c r="F8" s="218"/>
      <c r="G8" s="218"/>
      <c r="I8" s="131"/>
      <c r="J8" s="131"/>
      <c r="K8" s="131"/>
      <c r="L8" s="131"/>
    </row>
    <row r="9" spans="2:12" ht="26.25" customHeight="1">
      <c r="B9" s="220" t="s">
        <v>114</v>
      </c>
      <c r="C9" s="221"/>
      <c r="I9" s="131"/>
      <c r="J9" s="131"/>
      <c r="K9" s="131"/>
      <c r="L9" s="131"/>
    </row>
    <row r="10" spans="2:12" ht="21.95" customHeight="1">
      <c r="B10" s="132" t="s">
        <v>115</v>
      </c>
      <c r="C10" s="139">
        <v>0.33</v>
      </c>
      <c r="I10" s="131"/>
      <c r="J10" s="131"/>
      <c r="K10" s="131"/>
      <c r="L10" s="131"/>
    </row>
    <row r="11" spans="2:12" ht="21.95" customHeight="1">
      <c r="B11" s="134" t="s">
        <v>131</v>
      </c>
      <c r="C11" s="133" t="s">
        <v>124</v>
      </c>
      <c r="I11" s="131"/>
      <c r="J11" s="131"/>
      <c r="K11" s="131"/>
      <c r="L11" s="131"/>
    </row>
    <row r="12" spans="2:12" ht="21.95" customHeight="1">
      <c r="B12" s="134" t="s">
        <v>81</v>
      </c>
      <c r="C12" s="140">
        <v>0.16500000000000001</v>
      </c>
      <c r="I12" s="131"/>
      <c r="J12" s="131"/>
      <c r="K12" s="131"/>
      <c r="L12" s="131"/>
    </row>
    <row r="13" spans="2:12" ht="21.95" customHeight="1">
      <c r="B13" s="134" t="s">
        <v>116</v>
      </c>
      <c r="C13" s="133" t="s">
        <v>124</v>
      </c>
      <c r="I13" s="131"/>
      <c r="J13" s="131"/>
      <c r="K13" s="131"/>
      <c r="L13" s="131"/>
    </row>
    <row r="14" spans="2:12" ht="8.25" customHeight="1">
      <c r="I14" s="131"/>
      <c r="J14" s="131"/>
      <c r="K14" s="131"/>
      <c r="L14" s="131"/>
    </row>
    <row r="15" spans="2:12" ht="15.95" customHeight="1">
      <c r="B15" s="136" t="s">
        <v>125</v>
      </c>
      <c r="I15" s="131"/>
      <c r="J15" s="131"/>
      <c r="K15" s="131"/>
      <c r="L15" s="131"/>
    </row>
    <row r="16" spans="2:12" ht="13.5" customHeight="1">
      <c r="B16" s="135"/>
      <c r="I16" s="131"/>
      <c r="J16" s="131"/>
      <c r="K16" s="131"/>
      <c r="L16" s="131"/>
    </row>
    <row r="17" spans="2:12" ht="15.95" customHeight="1">
      <c r="B17" s="136" t="s">
        <v>132</v>
      </c>
      <c r="I17" s="131"/>
      <c r="J17" s="131"/>
      <c r="K17" s="131"/>
      <c r="L17" s="131"/>
    </row>
    <row r="18" spans="2:12" ht="15.95" customHeight="1">
      <c r="B18" s="137"/>
      <c r="C18" s="137"/>
      <c r="D18" s="137"/>
      <c r="E18" s="137"/>
      <c r="F18" s="137"/>
      <c r="G18" s="137"/>
      <c r="I18" s="131"/>
      <c r="J18" s="131"/>
      <c r="K18" s="131"/>
      <c r="L18" s="131"/>
    </row>
    <row r="19" spans="2:12" ht="24" customHeight="1">
      <c r="B19" s="138" t="s">
        <v>117</v>
      </c>
      <c r="C19" s="137"/>
      <c r="D19" s="137"/>
      <c r="E19" s="137"/>
      <c r="F19" s="137"/>
      <c r="G19" s="137"/>
      <c r="I19" s="131"/>
      <c r="J19" s="131"/>
      <c r="K19" s="131"/>
      <c r="L19" s="131"/>
    </row>
    <row r="20" spans="2:12" ht="38.25" customHeight="1">
      <c r="B20" s="219" t="s">
        <v>128</v>
      </c>
      <c r="C20" s="218"/>
      <c r="D20" s="218"/>
      <c r="E20" s="218"/>
      <c r="F20" s="218"/>
      <c r="G20" s="218"/>
      <c r="I20" s="131"/>
      <c r="J20" s="131"/>
      <c r="K20" s="131"/>
      <c r="L20" s="131"/>
    </row>
    <row r="21" spans="2:12" ht="15.95" customHeight="1">
      <c r="B21" s="137"/>
      <c r="C21" s="137"/>
      <c r="D21" s="137"/>
      <c r="E21" s="137"/>
      <c r="F21" s="137"/>
      <c r="G21" s="137"/>
      <c r="I21" s="131"/>
      <c r="J21" s="131"/>
      <c r="K21" s="131"/>
      <c r="L21" s="131"/>
    </row>
    <row r="22" spans="2:12" ht="24" customHeight="1">
      <c r="B22" s="138" t="s">
        <v>118</v>
      </c>
      <c r="C22" s="137"/>
      <c r="D22" s="137"/>
      <c r="E22" s="137"/>
      <c r="F22" s="137"/>
      <c r="G22" s="137"/>
      <c r="I22" s="131"/>
      <c r="J22" s="131"/>
      <c r="K22" s="131"/>
      <c r="L22" s="131"/>
    </row>
    <row r="23" spans="2:12" ht="30.75" customHeight="1">
      <c r="B23" s="219" t="s">
        <v>129</v>
      </c>
      <c r="C23" s="219"/>
      <c r="D23" s="219"/>
      <c r="E23" s="219"/>
      <c r="F23" s="219"/>
      <c r="G23" s="219"/>
      <c r="I23" s="131"/>
      <c r="J23" s="131"/>
      <c r="K23" s="131"/>
      <c r="L23" s="131"/>
    </row>
    <row r="24" spans="2:12" ht="26.25" customHeight="1">
      <c r="B24" s="219" t="s">
        <v>126</v>
      </c>
      <c r="C24" s="219"/>
      <c r="D24" s="219"/>
      <c r="E24" s="219"/>
      <c r="F24" s="219"/>
      <c r="G24" s="219"/>
      <c r="I24" s="131"/>
      <c r="J24" s="131"/>
      <c r="K24" s="131"/>
      <c r="L24" s="131"/>
    </row>
    <row r="25" spans="2:12" ht="36" customHeight="1">
      <c r="B25" s="219" t="s">
        <v>324</v>
      </c>
      <c r="C25" s="219"/>
      <c r="D25" s="219"/>
      <c r="E25" s="219"/>
      <c r="F25" s="219"/>
      <c r="G25" s="219"/>
      <c r="I25" s="131"/>
      <c r="J25" s="131"/>
      <c r="K25" s="131"/>
      <c r="L25" s="131"/>
    </row>
    <row r="26" spans="2:12" ht="30" customHeight="1">
      <c r="B26" s="219" t="s">
        <v>267</v>
      </c>
      <c r="C26" s="219"/>
      <c r="D26" s="219"/>
      <c r="E26" s="219"/>
      <c r="F26" s="219"/>
      <c r="G26" s="219"/>
      <c r="I26" s="131"/>
      <c r="J26" s="131"/>
      <c r="K26" s="131"/>
      <c r="L26" s="131"/>
    </row>
    <row r="27" spans="2:12" ht="15.95" customHeight="1">
      <c r="B27" s="141" t="s">
        <v>119</v>
      </c>
      <c r="C27" s="142"/>
      <c r="D27" s="142"/>
      <c r="E27" s="142"/>
      <c r="F27" s="142"/>
      <c r="G27" s="142"/>
      <c r="I27" s="131"/>
      <c r="J27" s="131"/>
      <c r="K27" s="131"/>
      <c r="L27" s="131"/>
    </row>
    <row r="28" spans="2:12" ht="24.75" customHeight="1">
      <c r="B28" s="218" t="s">
        <v>120</v>
      </c>
      <c r="C28" s="218"/>
      <c r="D28" s="218"/>
      <c r="E28" s="218"/>
      <c r="F28" s="218"/>
      <c r="G28" s="218"/>
      <c r="I28" s="131"/>
      <c r="J28" s="131"/>
      <c r="K28" s="131"/>
      <c r="L28" s="131"/>
    </row>
    <row r="29" spans="2:12" ht="27.75" customHeight="1">
      <c r="B29" s="218" t="s">
        <v>130</v>
      </c>
      <c r="C29" s="218"/>
      <c r="D29" s="218"/>
      <c r="E29" s="218"/>
      <c r="F29" s="218"/>
      <c r="G29" s="218"/>
      <c r="I29" s="131"/>
      <c r="J29" s="131"/>
      <c r="K29" s="131"/>
      <c r="L29" s="131"/>
    </row>
    <row r="30" spans="2:12" ht="21.75" customHeight="1">
      <c r="B30" s="218" t="s">
        <v>268</v>
      </c>
      <c r="C30" s="218"/>
      <c r="D30" s="218"/>
      <c r="E30" s="218"/>
      <c r="F30" s="218"/>
      <c r="G30" s="218"/>
      <c r="I30" s="131"/>
      <c r="J30" s="131"/>
      <c r="K30" s="131"/>
      <c r="L30" s="131"/>
    </row>
    <row r="31" spans="2:12" ht="24.75" customHeight="1">
      <c r="B31" s="219" t="s">
        <v>127</v>
      </c>
      <c r="C31" s="218"/>
      <c r="D31" s="218"/>
      <c r="E31" s="218"/>
      <c r="F31" s="218"/>
      <c r="G31" s="218"/>
      <c r="I31" s="131"/>
      <c r="J31" s="131"/>
      <c r="K31" s="131"/>
      <c r="L31" s="131"/>
    </row>
    <row r="32" spans="2:12" ht="15.95" customHeight="1">
      <c r="B32" s="137"/>
      <c r="C32" s="137"/>
      <c r="D32" s="137"/>
      <c r="E32" s="137"/>
      <c r="F32" s="137"/>
      <c r="G32" s="137"/>
      <c r="I32" s="131"/>
      <c r="J32" s="131"/>
      <c r="K32" s="131"/>
      <c r="L32" s="131"/>
    </row>
    <row r="33" spans="1:12" ht="15.95" customHeight="1">
      <c r="A33" s="131"/>
      <c r="B33" s="131"/>
      <c r="C33" s="131"/>
      <c r="D33" s="131"/>
      <c r="E33" s="131"/>
      <c r="F33" s="131"/>
      <c r="G33" s="131"/>
      <c r="H33" s="131"/>
      <c r="I33" s="131"/>
      <c r="J33" s="131"/>
      <c r="K33" s="131"/>
      <c r="L33" s="131"/>
    </row>
    <row r="34" spans="1:12" ht="15.95" customHeight="1"/>
    <row r="35" spans="1:12" ht="15.95" customHeight="1"/>
    <row r="36" spans="1:12" ht="15.95" customHeight="1"/>
    <row r="37" spans="1:12" ht="15.95" customHeight="1"/>
    <row r="38" spans="1:12" ht="15.95" customHeight="1"/>
  </sheetData>
  <sheetProtection algorithmName="SHA-512" hashValue="YhwkY56l6nVgxA86axqaI+KTnjMy5iTLx4FgQ3w2lSyDKOes788s+7WfL3UPw14eZwDyd6s4rnbz6zkANB40Zw==" saltValue="OwcDKAhX5R4C67/iT46TpA==" spinCount="100000" sheet="1" objects="1" scenarios="1"/>
  <mergeCells count="15">
    <mergeCell ref="B2:G2"/>
    <mergeCell ref="B5:G5"/>
    <mergeCell ref="B6:G6"/>
    <mergeCell ref="B7:G7"/>
    <mergeCell ref="B8:G8"/>
    <mergeCell ref="B28:G28"/>
    <mergeCell ref="B29:G29"/>
    <mergeCell ref="B30:G30"/>
    <mergeCell ref="B31:G31"/>
    <mergeCell ref="B9:C9"/>
    <mergeCell ref="B20:G20"/>
    <mergeCell ref="B23:G23"/>
    <mergeCell ref="B24:G24"/>
    <mergeCell ref="B25:G25"/>
    <mergeCell ref="B26:G26"/>
  </mergeCells>
  <hyperlinks>
    <hyperlink ref="I2" location="Home!A1" tooltip="Home" display="Ç" xr:uid="{00000000-0004-0000-0100-000000000000}"/>
    <hyperlink ref="L2" location="'2'!A1" tooltip="volgende" display="Æ" xr:uid="{00000000-0004-0000-0100-000001000000}"/>
  </hyperlinks>
  <pageMargins left="0.7" right="0.7" top="0.75" bottom="0.75" header="0.3" footer="0.3"/>
  <pageSetup paperSize="9" scale="65" orientation="landscape" r:id="rId1"/>
  <headerFooter>
    <oddHeader>&amp;C&amp;Z&amp;F</oddHeader>
    <oddFooter>&amp;C&amp;P/&amp;N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pageSetUpPr autoPageBreaks="0" fitToPage="1"/>
  </sheetPr>
  <dimension ref="A2:L134"/>
  <sheetViews>
    <sheetView showGridLines="0" showRowColHeaders="0" topLeftCell="A91" zoomScaleNormal="100" workbookViewId="0">
      <selection activeCell="D114" sqref="D114"/>
    </sheetView>
  </sheetViews>
  <sheetFormatPr defaultColWidth="9.140625" defaultRowHeight="15.95" customHeight="1"/>
  <cols>
    <col min="1" max="1" width="5.7109375" style="6" customWidth="1"/>
    <col min="2" max="2" width="57.85546875" style="6" customWidth="1"/>
    <col min="3" max="3" width="28.28515625" style="6" customWidth="1"/>
    <col min="4" max="4" width="40.28515625" style="6" customWidth="1"/>
    <col min="5" max="5" width="34.140625" style="7" customWidth="1"/>
    <col min="6" max="6" width="40.7109375" style="6" customWidth="1"/>
    <col min="7" max="7" width="20.7109375" style="6" customWidth="1"/>
    <col min="8" max="14" width="5.7109375" style="6" customWidth="1"/>
    <col min="15" max="16384" width="9.140625" style="6"/>
  </cols>
  <sheetData>
    <row r="2" spans="2:12" ht="30" customHeight="1" thickBot="1">
      <c r="B2" s="226" t="s">
        <v>78</v>
      </c>
      <c r="C2" s="226"/>
      <c r="D2" s="226"/>
      <c r="E2" s="226"/>
      <c r="F2" s="226"/>
      <c r="G2" s="226"/>
      <c r="I2" s="1" t="s">
        <v>0</v>
      </c>
      <c r="J2" s="2" t="s">
        <v>1</v>
      </c>
      <c r="K2" s="144" t="s">
        <v>2</v>
      </c>
      <c r="L2" s="3" t="s">
        <v>3</v>
      </c>
    </row>
    <row r="3" spans="2:12" ht="15.95" customHeight="1">
      <c r="G3" s="124" t="s">
        <v>107</v>
      </c>
      <c r="I3" s="4"/>
      <c r="J3" s="4"/>
      <c r="K3" s="4"/>
      <c r="L3" s="4"/>
    </row>
    <row r="4" spans="2:12" ht="26.1" customHeight="1">
      <c r="B4" s="105" t="s">
        <v>95</v>
      </c>
      <c r="G4" s="123"/>
      <c r="I4" s="5"/>
      <c r="J4" s="5"/>
      <c r="K4" s="5"/>
      <c r="L4" s="5"/>
    </row>
    <row r="5" spans="2:12" ht="23.1" customHeight="1">
      <c r="B5" s="106" t="s">
        <v>96</v>
      </c>
      <c r="C5" s="8"/>
      <c r="D5" s="8"/>
      <c r="E5" s="8"/>
      <c r="F5" s="8"/>
      <c r="G5" s="8"/>
      <c r="I5" s="5"/>
      <c r="J5" s="5"/>
      <c r="K5" s="5"/>
      <c r="L5" s="5"/>
    </row>
    <row r="6" spans="2:12" ht="15.95" customHeight="1">
      <c r="B6" s="102" t="s">
        <v>81</v>
      </c>
      <c r="C6" s="82" t="s">
        <v>72</v>
      </c>
      <c r="D6" s="82" t="s">
        <v>75</v>
      </c>
      <c r="E6" s="80" t="s">
        <v>70</v>
      </c>
      <c r="F6" s="10" t="s">
        <v>69</v>
      </c>
      <c r="G6" s="9" t="s">
        <v>68</v>
      </c>
      <c r="I6" s="5"/>
      <c r="J6" s="5"/>
      <c r="K6" s="5"/>
      <c r="L6" s="5"/>
    </row>
    <row r="7" spans="2:12" ht="15.95" customHeight="1">
      <c r="B7" s="93" t="s">
        <v>77</v>
      </c>
      <c r="C7" s="120">
        <v>0</v>
      </c>
      <c r="D7" s="120">
        <v>0</v>
      </c>
      <c r="E7" s="83">
        <f t="shared" ref="E7:E13" si="0">C7-D7</f>
        <v>0</v>
      </c>
      <c r="F7" s="120">
        <v>0</v>
      </c>
      <c r="G7" s="36">
        <f t="shared" ref="G7:G13" si="1">F7-E7</f>
        <v>0</v>
      </c>
      <c r="I7" s="5"/>
      <c r="J7" s="5"/>
      <c r="K7" s="5"/>
      <c r="L7" s="5"/>
    </row>
    <row r="8" spans="2:12" ht="15.95" customHeight="1">
      <c r="B8" s="94" t="s">
        <v>46</v>
      </c>
      <c r="C8" s="121"/>
      <c r="D8" s="121"/>
      <c r="E8" s="81">
        <f t="shared" si="0"/>
        <v>0</v>
      </c>
      <c r="F8" s="121">
        <v>0</v>
      </c>
      <c r="G8" s="26">
        <f t="shared" si="1"/>
        <v>0</v>
      </c>
      <c r="I8" s="5"/>
      <c r="J8" s="5"/>
      <c r="K8" s="5"/>
      <c r="L8" s="5"/>
    </row>
    <row r="9" spans="2:12" ht="15.95" customHeight="1">
      <c r="B9" s="94" t="s">
        <v>45</v>
      </c>
      <c r="C9" s="121"/>
      <c r="D9" s="121"/>
      <c r="E9" s="81">
        <f t="shared" si="0"/>
        <v>0</v>
      </c>
      <c r="F9" s="121"/>
      <c r="G9" s="26">
        <f t="shared" si="1"/>
        <v>0</v>
      </c>
      <c r="I9" s="5"/>
      <c r="J9" s="5"/>
      <c r="K9" s="5"/>
      <c r="L9" s="5"/>
    </row>
    <row r="10" spans="2:12" ht="15.95" customHeight="1">
      <c r="B10" s="94" t="s">
        <v>44</v>
      </c>
      <c r="C10" s="121">
        <v>0</v>
      </c>
      <c r="D10" s="121">
        <v>0</v>
      </c>
      <c r="E10" s="81">
        <f t="shared" si="0"/>
        <v>0</v>
      </c>
      <c r="F10" s="121">
        <v>0</v>
      </c>
      <c r="G10" s="26">
        <f t="shared" si="1"/>
        <v>0</v>
      </c>
      <c r="I10" s="5"/>
      <c r="J10" s="5"/>
      <c r="K10" s="5"/>
      <c r="L10" s="5"/>
    </row>
    <row r="11" spans="2:12" ht="15.95" customHeight="1">
      <c r="B11" s="94" t="s">
        <v>43</v>
      </c>
      <c r="C11" s="121">
        <v>0</v>
      </c>
      <c r="D11" s="121">
        <v>0</v>
      </c>
      <c r="E11" s="81">
        <f t="shared" si="0"/>
        <v>0</v>
      </c>
      <c r="F11" s="121">
        <v>0</v>
      </c>
      <c r="G11" s="26">
        <f t="shared" si="1"/>
        <v>0</v>
      </c>
      <c r="I11" s="5"/>
      <c r="J11" s="5"/>
      <c r="K11" s="5"/>
      <c r="L11" s="5"/>
    </row>
    <row r="12" spans="2:12" ht="15.95" customHeight="1">
      <c r="B12" s="94" t="s">
        <v>42</v>
      </c>
      <c r="C12" s="121">
        <v>0</v>
      </c>
      <c r="D12" s="121">
        <v>0</v>
      </c>
      <c r="E12" s="81">
        <f t="shared" si="0"/>
        <v>0</v>
      </c>
      <c r="F12" s="121">
        <v>0</v>
      </c>
      <c r="G12" s="26">
        <f t="shared" si="1"/>
        <v>0</v>
      </c>
      <c r="I12" s="5"/>
      <c r="J12" s="5"/>
      <c r="K12" s="5"/>
      <c r="L12" s="5"/>
    </row>
    <row r="13" spans="2:12" ht="15.95" customHeight="1">
      <c r="B13" s="99" t="s">
        <v>76</v>
      </c>
      <c r="C13" s="122">
        <v>0</v>
      </c>
      <c r="D13" s="122">
        <v>0</v>
      </c>
      <c r="E13" s="84">
        <f t="shared" si="0"/>
        <v>0</v>
      </c>
      <c r="F13" s="122">
        <v>0</v>
      </c>
      <c r="G13" s="31">
        <f t="shared" si="1"/>
        <v>0</v>
      </c>
      <c r="I13" s="5"/>
      <c r="J13" s="5"/>
      <c r="K13" s="5"/>
      <c r="L13" s="5"/>
    </row>
    <row r="14" spans="2:12" ht="15.95" customHeight="1">
      <c r="B14" s="101" t="s">
        <v>38</v>
      </c>
      <c r="C14" s="12">
        <f>SUM(C7:C13)</f>
        <v>0</v>
      </c>
      <c r="D14" s="12">
        <f>SUM(D7:D13)</f>
        <v>0</v>
      </c>
      <c r="E14" s="12">
        <f>SUM(E7:E13)</f>
        <v>0</v>
      </c>
      <c r="F14" s="12">
        <f>SUM(F7:F13)</f>
        <v>0</v>
      </c>
      <c r="G14" s="12">
        <f>SUM(G7:G13)</f>
        <v>0</v>
      </c>
      <c r="I14" s="5"/>
      <c r="J14" s="5"/>
      <c r="K14" s="5"/>
      <c r="L14" s="5"/>
    </row>
    <row r="15" spans="2:12" ht="15.95" customHeight="1">
      <c r="B15" s="13"/>
      <c r="C15" s="13"/>
      <c r="D15" s="8"/>
      <c r="E15" s="14"/>
      <c r="F15" s="13"/>
      <c r="G15" s="13"/>
      <c r="I15" s="5"/>
      <c r="J15" s="5"/>
      <c r="K15" s="5"/>
      <c r="L15" s="5"/>
    </row>
    <row r="16" spans="2:12" ht="15.95" customHeight="1">
      <c r="B16" s="103" t="s">
        <v>82</v>
      </c>
      <c r="C16" s="9" t="s">
        <v>72</v>
      </c>
      <c r="D16" s="9" t="s">
        <v>75</v>
      </c>
      <c r="E16" s="9" t="s">
        <v>70</v>
      </c>
      <c r="F16" s="9" t="s">
        <v>69</v>
      </c>
      <c r="G16" s="9" t="s">
        <v>68</v>
      </c>
      <c r="I16" s="5"/>
      <c r="J16" s="5"/>
      <c r="K16" s="5"/>
      <c r="L16" s="5"/>
    </row>
    <row r="17" spans="2:12" ht="15.95" customHeight="1">
      <c r="B17" s="93" t="s">
        <v>74</v>
      </c>
      <c r="C17" s="120">
        <v>0</v>
      </c>
      <c r="D17" s="120">
        <v>0</v>
      </c>
      <c r="E17" s="83">
        <f>C17-D17</f>
        <v>0</v>
      </c>
      <c r="F17" s="120">
        <v>0</v>
      </c>
      <c r="G17" s="36">
        <f>F17-E17</f>
        <v>0</v>
      </c>
      <c r="I17" s="5"/>
      <c r="J17" s="5"/>
      <c r="K17" s="5"/>
      <c r="L17" s="5"/>
    </row>
    <row r="18" spans="2:12" ht="15.95" customHeight="1">
      <c r="B18" s="100" t="s">
        <v>73</v>
      </c>
      <c r="C18" s="85">
        <v>0</v>
      </c>
      <c r="D18" s="85">
        <v>0</v>
      </c>
      <c r="E18" s="86"/>
      <c r="F18" s="122"/>
      <c r="G18" s="31">
        <f>F18</f>
        <v>0</v>
      </c>
      <c r="I18" s="5"/>
      <c r="J18" s="5"/>
      <c r="K18" s="5"/>
      <c r="L18" s="5"/>
    </row>
    <row r="19" spans="2:12" ht="15.95" customHeight="1">
      <c r="B19" s="101" t="s">
        <v>38</v>
      </c>
      <c r="C19" s="12">
        <f>SUM(C17:C18)</f>
        <v>0</v>
      </c>
      <c r="D19" s="12">
        <f>SUM(D17:D18)</f>
        <v>0</v>
      </c>
      <c r="E19" s="12">
        <f>SUM(E17:E18)</f>
        <v>0</v>
      </c>
      <c r="F19" s="12">
        <f>SUM(F17:F18)</f>
        <v>0</v>
      </c>
      <c r="G19" s="12">
        <f>SUM(G17:G18)</f>
        <v>0</v>
      </c>
      <c r="I19" s="5"/>
      <c r="J19" s="5"/>
      <c r="K19" s="5"/>
      <c r="L19" s="5"/>
    </row>
    <row r="20" spans="2:12" ht="15.95" customHeight="1">
      <c r="B20" s="8"/>
      <c r="C20" s="13"/>
      <c r="D20" s="13"/>
      <c r="E20" s="14"/>
      <c r="F20" s="8"/>
      <c r="G20" s="13"/>
      <c r="I20" s="5"/>
      <c r="J20" s="5"/>
      <c r="K20" s="5"/>
      <c r="L20" s="5"/>
    </row>
    <row r="21" spans="2:12" ht="15.95" customHeight="1">
      <c r="B21" s="103" t="s">
        <v>83</v>
      </c>
      <c r="C21" s="9" t="s">
        <v>72</v>
      </c>
      <c r="D21" s="9" t="s">
        <v>71</v>
      </c>
      <c r="E21" s="9" t="s">
        <v>70</v>
      </c>
      <c r="F21" s="9" t="s">
        <v>69</v>
      </c>
      <c r="G21" s="9" t="s">
        <v>68</v>
      </c>
      <c r="I21" s="5"/>
      <c r="J21" s="5"/>
      <c r="K21" s="5"/>
      <c r="L21" s="5"/>
    </row>
    <row r="22" spans="2:12" ht="15.95" customHeight="1">
      <c r="B22" s="93" t="s">
        <v>67</v>
      </c>
      <c r="C22" s="120">
        <v>0</v>
      </c>
      <c r="D22" s="120">
        <v>0</v>
      </c>
      <c r="E22" s="83">
        <f>C22-D22</f>
        <v>0</v>
      </c>
      <c r="F22" s="120">
        <v>0</v>
      </c>
      <c r="G22" s="36">
        <f>F22-E22</f>
        <v>0</v>
      </c>
      <c r="I22" s="5"/>
      <c r="J22" s="5"/>
      <c r="K22" s="5"/>
      <c r="L22" s="5"/>
    </row>
    <row r="23" spans="2:12" ht="15.95" customHeight="1">
      <c r="B23" s="94" t="s">
        <v>66</v>
      </c>
      <c r="C23" s="121">
        <v>0</v>
      </c>
      <c r="D23" s="121">
        <v>0</v>
      </c>
      <c r="E23" s="81">
        <f>C23-D23</f>
        <v>0</v>
      </c>
      <c r="F23" s="121">
        <v>0</v>
      </c>
      <c r="G23" s="26">
        <f>F23-E23</f>
        <v>0</v>
      </c>
      <c r="I23" s="5"/>
      <c r="J23" s="5"/>
      <c r="K23" s="5"/>
      <c r="L23" s="5"/>
    </row>
    <row r="24" spans="2:12" s="15" customFormat="1" ht="15.95" customHeight="1">
      <c r="B24" s="99" t="s">
        <v>65</v>
      </c>
      <c r="C24" s="122">
        <v>0</v>
      </c>
      <c r="D24" s="122">
        <v>0</v>
      </c>
      <c r="E24" s="84">
        <f>C24-D24</f>
        <v>0</v>
      </c>
      <c r="F24" s="122">
        <v>0</v>
      </c>
      <c r="G24" s="31">
        <f>F24-E24</f>
        <v>0</v>
      </c>
      <c r="I24" s="5"/>
      <c r="J24" s="5"/>
      <c r="K24" s="5"/>
      <c r="L24" s="5"/>
    </row>
    <row r="25" spans="2:12" s="15" customFormat="1" ht="15.95" customHeight="1">
      <c r="B25" s="101" t="s">
        <v>38</v>
      </c>
      <c r="C25" s="12">
        <f>SUM(C22:C24)</f>
        <v>0</v>
      </c>
      <c r="D25" s="12">
        <f>SUM(D22:D24)</f>
        <v>0</v>
      </c>
      <c r="E25" s="12">
        <f>SUM(E22:E24)</f>
        <v>0</v>
      </c>
      <c r="F25" s="12">
        <f>SUM(F22:F24)</f>
        <v>0</v>
      </c>
      <c r="G25" s="12">
        <f>SUM(G22:G24)</f>
        <v>0</v>
      </c>
      <c r="I25" s="5"/>
      <c r="J25" s="5"/>
      <c r="K25" s="5"/>
      <c r="L25" s="5"/>
    </row>
    <row r="26" spans="2:12" s="15" customFormat="1" ht="15.95" customHeight="1">
      <c r="B26" s="13"/>
      <c r="C26" s="16"/>
      <c r="D26" s="16"/>
      <c r="E26" s="14"/>
      <c r="F26" s="16"/>
      <c r="G26" s="16"/>
      <c r="I26" s="5"/>
      <c r="J26" s="5"/>
      <c r="K26" s="5"/>
      <c r="L26" s="5"/>
    </row>
    <row r="27" spans="2:12" s="15" customFormat="1" ht="15.95" customHeight="1">
      <c r="B27" s="17" t="s">
        <v>38</v>
      </c>
      <c r="C27" s="18">
        <f>C14+C19+C25</f>
        <v>0</v>
      </c>
      <c r="D27" s="18">
        <f>D14+D19+D25</f>
        <v>0</v>
      </c>
      <c r="E27" s="18">
        <f>E14+E19+E25</f>
        <v>0</v>
      </c>
      <c r="F27" s="18">
        <f>F14+F19+F25</f>
        <v>0</v>
      </c>
      <c r="G27" s="18">
        <f>G14+G19+G25</f>
        <v>0</v>
      </c>
      <c r="I27" s="5"/>
      <c r="J27" s="5"/>
      <c r="K27" s="5"/>
      <c r="L27" s="5"/>
    </row>
    <row r="28" spans="2:12" s="15" customFormat="1" ht="15.95" customHeight="1">
      <c r="B28" s="8"/>
      <c r="C28" s="13"/>
      <c r="D28" s="13"/>
      <c r="E28" s="19"/>
      <c r="F28" s="13"/>
      <c r="G28" s="13"/>
      <c r="I28" s="5"/>
      <c r="J28" s="5"/>
      <c r="K28" s="5"/>
      <c r="L28" s="5"/>
    </row>
    <row r="29" spans="2:12" s="15" customFormat="1" ht="23.1" customHeight="1">
      <c r="B29" s="106" t="s">
        <v>97</v>
      </c>
      <c r="C29" s="13"/>
      <c r="D29" s="13"/>
      <c r="E29" s="19"/>
      <c r="F29" s="13"/>
      <c r="G29" s="13"/>
      <c r="I29" s="5"/>
      <c r="J29" s="5"/>
      <c r="K29" s="5"/>
      <c r="L29" s="5"/>
    </row>
    <row r="30" spans="2:12" s="15" customFormat="1" ht="15.95" customHeight="1">
      <c r="B30" s="20" t="s">
        <v>64</v>
      </c>
      <c r="C30" s="21"/>
      <c r="D30" s="21"/>
      <c r="E30" s="22">
        <f>G14</f>
        <v>0</v>
      </c>
      <c r="F30" s="13"/>
      <c r="G30" s="13"/>
      <c r="I30" s="5"/>
      <c r="J30" s="5"/>
      <c r="K30" s="5"/>
      <c r="L30" s="5"/>
    </row>
    <row r="31" spans="2:12" s="15" customFormat="1" ht="15.95" customHeight="1">
      <c r="B31" s="23" t="s">
        <v>57</v>
      </c>
      <c r="C31" s="24" t="s">
        <v>56</v>
      </c>
      <c r="D31" s="25">
        <v>0.16500000000000001</v>
      </c>
      <c r="E31" s="26">
        <f>$E$30*$D$31</f>
        <v>0</v>
      </c>
      <c r="F31" s="13"/>
      <c r="G31" s="13"/>
      <c r="I31" s="5"/>
      <c r="J31" s="5"/>
      <c r="K31" s="5"/>
      <c r="L31" s="5"/>
    </row>
    <row r="32" spans="2:12" s="15" customFormat="1" ht="15.95" customHeight="1">
      <c r="B32" s="23"/>
      <c r="C32" s="24" t="s">
        <v>55</v>
      </c>
      <c r="D32" s="119">
        <v>7.0000000000000007E-2</v>
      </c>
      <c r="E32" s="26">
        <f>$E$31*D32</f>
        <v>0</v>
      </c>
      <c r="F32" s="13"/>
      <c r="G32" s="13"/>
      <c r="I32" s="5"/>
      <c r="J32" s="5"/>
      <c r="K32" s="5"/>
      <c r="L32" s="5"/>
    </row>
    <row r="33" spans="2:12" s="15" customFormat="1" ht="15.95" customHeight="1">
      <c r="B33" s="27"/>
      <c r="C33" s="28" t="s">
        <v>54</v>
      </c>
      <c r="D33" s="28"/>
      <c r="E33" s="29">
        <f>$E$31+$E$32</f>
        <v>0</v>
      </c>
      <c r="F33" s="13"/>
      <c r="G33" s="13"/>
      <c r="I33" s="5"/>
      <c r="J33" s="5"/>
      <c r="K33" s="5"/>
      <c r="L33" s="5"/>
    </row>
    <row r="34" spans="2:12" s="15" customFormat="1" ht="15.95" customHeight="1">
      <c r="B34" s="13"/>
      <c r="C34" s="13"/>
      <c r="D34" s="13"/>
      <c r="E34" s="14"/>
      <c r="F34" s="13"/>
      <c r="G34" s="13"/>
      <c r="I34" s="5"/>
      <c r="J34" s="5"/>
      <c r="K34" s="5"/>
      <c r="L34" s="5"/>
    </row>
    <row r="35" spans="2:12" s="15" customFormat="1" ht="15.95" customHeight="1">
      <c r="B35" s="20" t="s">
        <v>63</v>
      </c>
      <c r="C35" s="21"/>
      <c r="D35" s="21"/>
      <c r="E35" s="22">
        <f>G19</f>
        <v>0</v>
      </c>
      <c r="F35" s="8"/>
      <c r="G35" s="13"/>
      <c r="I35" s="5"/>
      <c r="J35" s="5"/>
      <c r="K35" s="5"/>
      <c r="L35" s="5"/>
    </row>
    <row r="36" spans="2:12" s="15" customFormat="1" ht="15.95" customHeight="1">
      <c r="B36" s="94" t="s">
        <v>62</v>
      </c>
      <c r="C36" s="24"/>
      <c r="D36" s="24"/>
      <c r="E36" s="143"/>
      <c r="F36" s="8"/>
      <c r="G36" s="13"/>
      <c r="I36" s="5"/>
      <c r="J36" s="5"/>
      <c r="K36" s="5"/>
      <c r="L36" s="5"/>
    </row>
    <row r="37" spans="2:12" s="15" customFormat="1" ht="15.95" customHeight="1">
      <c r="B37" s="94" t="s">
        <v>61</v>
      </c>
      <c r="C37" s="24"/>
      <c r="D37" s="24"/>
      <c r="E37" s="26">
        <f>$E$35-$E$38</f>
        <v>0</v>
      </c>
      <c r="F37" s="8"/>
      <c r="G37" s="13"/>
      <c r="I37" s="5"/>
      <c r="J37" s="5"/>
      <c r="K37" s="5"/>
      <c r="L37" s="5"/>
    </row>
    <row r="38" spans="2:12" s="15" customFormat="1" ht="15.95" customHeight="1">
      <c r="B38" s="99" t="s">
        <v>60</v>
      </c>
      <c r="C38" s="30"/>
      <c r="D38" s="30"/>
      <c r="E38" s="31">
        <f>IF($E$35-$E$36&gt;0,$E$35-$E$36,0)</f>
        <v>0</v>
      </c>
      <c r="F38" s="32"/>
      <c r="G38" s="13"/>
      <c r="I38" s="5"/>
      <c r="J38" s="5"/>
      <c r="K38" s="5"/>
      <c r="L38" s="5"/>
    </row>
    <row r="39" spans="2:12" s="15" customFormat="1" ht="15.95" customHeight="1">
      <c r="B39" s="33" t="s">
        <v>57</v>
      </c>
      <c r="C39" s="34" t="s">
        <v>79</v>
      </c>
      <c r="D39" s="35">
        <v>0.33</v>
      </c>
      <c r="E39" s="36">
        <f>ROUND($E$37*$D$39,0)</f>
        <v>0</v>
      </c>
      <c r="F39" s="8"/>
      <c r="G39" s="13"/>
      <c r="I39" s="5"/>
      <c r="J39" s="5"/>
      <c r="K39" s="5"/>
      <c r="L39" s="5"/>
    </row>
    <row r="40" spans="2:12" s="15" customFormat="1" ht="15.95" customHeight="1">
      <c r="B40" s="37"/>
      <c r="C40" s="24" t="s">
        <v>91</v>
      </c>
      <c r="D40" s="119">
        <v>0.5</v>
      </c>
      <c r="E40" s="26">
        <f>$E$38*$D$40</f>
        <v>0</v>
      </c>
      <c r="F40" s="8"/>
      <c r="G40" s="13"/>
      <c r="I40" s="5"/>
      <c r="J40" s="5"/>
      <c r="K40" s="5"/>
      <c r="L40" s="5"/>
    </row>
    <row r="41" spans="2:12" s="15" customFormat="1" ht="15.95" customHeight="1">
      <c r="B41" s="37"/>
      <c r="C41" s="24" t="s">
        <v>59</v>
      </c>
      <c r="D41" s="119">
        <v>7.0000000000000007E-2</v>
      </c>
      <c r="E41" s="26">
        <f>($E$39+$E$40)*$D$41</f>
        <v>0</v>
      </c>
      <c r="F41" s="8"/>
      <c r="G41" s="13"/>
      <c r="I41" s="5"/>
      <c r="J41" s="5"/>
      <c r="K41" s="5"/>
      <c r="L41" s="5"/>
    </row>
    <row r="42" spans="2:12" s="15" customFormat="1" ht="15.95" customHeight="1">
      <c r="B42" s="38"/>
      <c r="C42" s="28" t="s">
        <v>54</v>
      </c>
      <c r="D42" s="28"/>
      <c r="E42" s="29">
        <f>SUM(E39:E41)</f>
        <v>0</v>
      </c>
      <c r="F42" s="8"/>
      <c r="G42" s="13"/>
      <c r="I42" s="5"/>
      <c r="J42" s="5"/>
      <c r="K42" s="5"/>
      <c r="L42" s="5"/>
    </row>
    <row r="43" spans="2:12" s="15" customFormat="1" ht="15.95" customHeight="1">
      <c r="B43" s="13"/>
      <c r="C43" s="13"/>
      <c r="D43" s="13"/>
      <c r="E43" s="14"/>
      <c r="F43" s="8"/>
      <c r="G43" s="13"/>
      <c r="I43" s="5"/>
      <c r="J43" s="5"/>
      <c r="K43" s="5"/>
      <c r="L43" s="5"/>
    </row>
    <row r="44" spans="2:12" s="15" customFormat="1" ht="15.95" customHeight="1">
      <c r="B44" s="20" t="s">
        <v>58</v>
      </c>
      <c r="C44" s="21"/>
      <c r="D44" s="21"/>
      <c r="E44" s="22">
        <f>G25</f>
        <v>0</v>
      </c>
      <c r="F44" s="8"/>
      <c r="G44" s="13"/>
      <c r="I44" s="5"/>
      <c r="J44" s="5"/>
      <c r="K44" s="5"/>
      <c r="L44" s="5"/>
    </row>
    <row r="45" spans="2:12" ht="15.95" customHeight="1">
      <c r="B45" s="23" t="s">
        <v>57</v>
      </c>
      <c r="C45" s="24" t="s">
        <v>80</v>
      </c>
      <c r="D45" s="119">
        <v>0.5</v>
      </c>
      <c r="E45" s="26">
        <f>$E$44*$D$45</f>
        <v>0</v>
      </c>
      <c r="F45" s="8"/>
      <c r="G45" s="13"/>
      <c r="I45" s="5"/>
      <c r="J45" s="5"/>
      <c r="K45" s="5"/>
      <c r="L45" s="5"/>
    </row>
    <row r="46" spans="2:12" ht="15.95" customHeight="1">
      <c r="B46" s="23"/>
      <c r="C46" s="91" t="s">
        <v>55</v>
      </c>
      <c r="D46" s="119">
        <v>7.0000000000000007E-2</v>
      </c>
      <c r="E46" s="92">
        <f>$E$45*$D$46</f>
        <v>0</v>
      </c>
      <c r="F46" s="8"/>
      <c r="G46" s="13"/>
      <c r="I46" s="5"/>
      <c r="J46" s="5"/>
      <c r="K46" s="5"/>
      <c r="L46" s="5"/>
    </row>
    <row r="47" spans="2:12" ht="15.95" customHeight="1">
      <c r="B47" s="27"/>
      <c r="C47" s="28" t="s">
        <v>54</v>
      </c>
      <c r="D47" s="28"/>
      <c r="E47" s="29">
        <f>SUM(E45:E46)</f>
        <v>0</v>
      </c>
      <c r="F47" s="8"/>
      <c r="G47" s="13"/>
      <c r="I47" s="5"/>
      <c r="J47" s="5"/>
      <c r="K47" s="5"/>
      <c r="L47" s="5"/>
    </row>
    <row r="48" spans="2:12" ht="15.95" customHeight="1">
      <c r="B48" s="8"/>
      <c r="C48" s="13"/>
      <c r="D48" s="13"/>
      <c r="E48" s="39"/>
      <c r="F48" s="8"/>
      <c r="G48" s="13"/>
      <c r="I48" s="5"/>
      <c r="J48" s="5"/>
      <c r="K48" s="5"/>
      <c r="L48" s="5"/>
    </row>
    <row r="49" spans="2:12" ht="15.95" customHeight="1">
      <c r="B49" s="40" t="s">
        <v>88</v>
      </c>
      <c r="C49" s="41"/>
      <c r="D49" s="41"/>
      <c r="E49" s="42">
        <f>E33+E42+E47</f>
        <v>0</v>
      </c>
      <c r="F49" s="8"/>
      <c r="G49" s="13"/>
      <c r="I49" s="5"/>
      <c r="J49" s="5"/>
      <c r="K49" s="5"/>
      <c r="L49" s="5"/>
    </row>
    <row r="50" spans="2:12" ht="15.95" customHeight="1">
      <c r="B50" s="8"/>
      <c r="C50" s="13"/>
      <c r="D50" s="13"/>
      <c r="E50" s="14"/>
      <c r="F50" s="8"/>
      <c r="G50" s="13"/>
      <c r="I50" s="5"/>
      <c r="J50" s="5"/>
      <c r="K50" s="5"/>
      <c r="L50" s="5"/>
    </row>
    <row r="51" spans="2:12" ht="15.95" customHeight="1">
      <c r="B51" s="8"/>
      <c r="C51" s="13"/>
      <c r="D51" s="13"/>
      <c r="E51" s="14"/>
      <c r="F51" s="8"/>
      <c r="G51" s="13"/>
      <c r="I51" s="5"/>
      <c r="J51" s="5"/>
      <c r="K51" s="5"/>
      <c r="L51" s="5"/>
    </row>
    <row r="52" spans="2:12" ht="26.1" customHeight="1">
      <c r="B52" s="105" t="s">
        <v>98</v>
      </c>
      <c r="C52" s="13"/>
      <c r="D52" s="13"/>
      <c r="E52" s="14"/>
      <c r="F52" s="8"/>
      <c r="G52" s="13"/>
      <c r="I52" s="5"/>
      <c r="J52" s="5"/>
      <c r="K52" s="5"/>
      <c r="L52" s="5"/>
    </row>
    <row r="53" spans="2:12" ht="15.95" customHeight="1">
      <c r="B53" s="44" t="s">
        <v>53</v>
      </c>
      <c r="C53" s="76" t="s">
        <v>52</v>
      </c>
      <c r="D53" s="43"/>
      <c r="E53" s="13"/>
      <c r="F53" s="13"/>
      <c r="G53" s="13"/>
      <c r="I53" s="5"/>
      <c r="J53" s="5"/>
      <c r="K53" s="5"/>
      <c r="L53" s="5"/>
    </row>
    <row r="54" spans="2:12" ht="15.95" customHeight="1">
      <c r="B54" s="117">
        <v>0.2</v>
      </c>
      <c r="C54" s="118">
        <v>0</v>
      </c>
      <c r="D54" s="43"/>
      <c r="E54" s="13"/>
      <c r="F54" s="13"/>
      <c r="G54" s="13"/>
      <c r="I54" s="5"/>
      <c r="J54" s="5"/>
      <c r="K54" s="5"/>
      <c r="L54" s="5"/>
    </row>
    <row r="55" spans="2:12" ht="15.95" customHeight="1">
      <c r="B55" s="43"/>
      <c r="C55" s="43"/>
      <c r="D55" s="43"/>
      <c r="E55" s="13"/>
      <c r="F55" s="13"/>
      <c r="G55" s="13"/>
      <c r="I55" s="5"/>
      <c r="J55" s="5"/>
      <c r="K55" s="5"/>
      <c r="L55" s="5"/>
    </row>
    <row r="56" spans="2:12" ht="15.95" customHeight="1">
      <c r="B56" s="44" t="s">
        <v>51</v>
      </c>
      <c r="C56" s="45" t="s">
        <v>50</v>
      </c>
      <c r="D56" s="46" t="s">
        <v>49</v>
      </c>
      <c r="E56" s="47" t="s">
        <v>48</v>
      </c>
      <c r="F56" s="46" t="s">
        <v>47</v>
      </c>
      <c r="G56" s="13"/>
      <c r="I56" s="5"/>
      <c r="J56" s="5"/>
      <c r="K56" s="5"/>
      <c r="L56" s="5"/>
    </row>
    <row r="57" spans="2:12" ht="15.95" customHeight="1">
      <c r="B57" s="96" t="s">
        <v>46</v>
      </c>
      <c r="C57" s="48">
        <f t="shared" ref="C57:C62" si="2">G8</f>
        <v>0</v>
      </c>
      <c r="D57" s="78">
        <f t="shared" ref="D57:D64" si="3">C57*$B$54</f>
        <v>0</v>
      </c>
      <c r="E57" s="114">
        <v>20</v>
      </c>
      <c r="F57" s="36">
        <f t="shared" ref="F57:F64" si="4">IF(E57=0,0,PV($C$54,E57,-D57/E57,0,0))</f>
        <v>0</v>
      </c>
      <c r="G57" s="19"/>
      <c r="I57" s="5"/>
      <c r="J57" s="5"/>
      <c r="K57" s="5"/>
      <c r="L57" s="5"/>
    </row>
    <row r="58" spans="2:12" ht="15.95" customHeight="1">
      <c r="B58" s="97" t="s">
        <v>45</v>
      </c>
      <c r="C58" s="11">
        <f t="shared" si="2"/>
        <v>0</v>
      </c>
      <c r="D58" s="77">
        <f t="shared" si="3"/>
        <v>0</v>
      </c>
      <c r="E58" s="115">
        <v>33</v>
      </c>
      <c r="F58" s="26">
        <f t="shared" si="4"/>
        <v>0</v>
      </c>
      <c r="G58" s="19"/>
      <c r="I58" s="5"/>
      <c r="J58" s="5"/>
      <c r="K58" s="5"/>
      <c r="L58" s="5"/>
    </row>
    <row r="59" spans="2:12" ht="15.95" customHeight="1">
      <c r="B59" s="97" t="s">
        <v>44</v>
      </c>
      <c r="C59" s="11">
        <f t="shared" si="2"/>
        <v>0</v>
      </c>
      <c r="D59" s="77">
        <f t="shared" si="3"/>
        <v>0</v>
      </c>
      <c r="E59" s="115">
        <v>5</v>
      </c>
      <c r="F59" s="26">
        <f t="shared" si="4"/>
        <v>0</v>
      </c>
      <c r="G59" s="19"/>
      <c r="I59" s="5"/>
      <c r="J59" s="5"/>
      <c r="K59" s="5"/>
      <c r="L59" s="5"/>
    </row>
    <row r="60" spans="2:12" ht="15.95" customHeight="1">
      <c r="B60" s="97" t="s">
        <v>43</v>
      </c>
      <c r="C60" s="11">
        <f t="shared" si="2"/>
        <v>0</v>
      </c>
      <c r="D60" s="77">
        <f t="shared" si="3"/>
        <v>0</v>
      </c>
      <c r="E60" s="115">
        <v>7</v>
      </c>
      <c r="F60" s="26">
        <f t="shared" si="4"/>
        <v>0</v>
      </c>
      <c r="G60" s="19"/>
      <c r="I60" s="5"/>
      <c r="J60" s="5"/>
      <c r="K60" s="5"/>
      <c r="L60" s="5"/>
    </row>
    <row r="61" spans="2:12" ht="15.95" customHeight="1">
      <c r="B61" s="97" t="s">
        <v>42</v>
      </c>
      <c r="C61" s="11">
        <f t="shared" si="2"/>
        <v>0</v>
      </c>
      <c r="D61" s="77">
        <f t="shared" si="3"/>
        <v>0</v>
      </c>
      <c r="E61" s="115">
        <v>10</v>
      </c>
      <c r="F61" s="26">
        <f t="shared" si="4"/>
        <v>0</v>
      </c>
      <c r="G61" s="19"/>
      <c r="I61" s="5"/>
      <c r="J61" s="5"/>
      <c r="K61" s="5"/>
      <c r="L61" s="5"/>
    </row>
    <row r="62" spans="2:12" ht="15.95" customHeight="1">
      <c r="B62" s="97" t="s">
        <v>41</v>
      </c>
      <c r="C62" s="11">
        <f t="shared" si="2"/>
        <v>0</v>
      </c>
      <c r="D62" s="77">
        <f t="shared" si="3"/>
        <v>0</v>
      </c>
      <c r="E62" s="115">
        <v>10</v>
      </c>
      <c r="F62" s="26">
        <f t="shared" si="4"/>
        <v>0</v>
      </c>
      <c r="G62" s="19"/>
      <c r="I62" s="5"/>
      <c r="J62" s="5"/>
      <c r="K62" s="5"/>
      <c r="L62" s="5"/>
    </row>
    <row r="63" spans="2:12" ht="15.95" customHeight="1">
      <c r="B63" s="97" t="s">
        <v>40</v>
      </c>
      <c r="C63" s="11">
        <f>G17</f>
        <v>0</v>
      </c>
      <c r="D63" s="77">
        <f t="shared" si="3"/>
        <v>0</v>
      </c>
      <c r="E63" s="115">
        <v>10</v>
      </c>
      <c r="F63" s="26">
        <f t="shared" si="4"/>
        <v>0</v>
      </c>
      <c r="G63" s="19"/>
      <c r="I63" s="5"/>
      <c r="J63" s="5"/>
      <c r="K63" s="5"/>
      <c r="L63" s="5"/>
    </row>
    <row r="64" spans="2:12" ht="15.95" customHeight="1">
      <c r="B64" s="98" t="s">
        <v>39</v>
      </c>
      <c r="C64" s="49">
        <f>G18</f>
        <v>0</v>
      </c>
      <c r="D64" s="79">
        <f t="shared" si="3"/>
        <v>0</v>
      </c>
      <c r="E64" s="116">
        <v>10</v>
      </c>
      <c r="F64" s="31">
        <f t="shared" si="4"/>
        <v>0</v>
      </c>
      <c r="G64" s="19"/>
      <c r="I64" s="5"/>
      <c r="J64" s="5"/>
      <c r="K64" s="5"/>
      <c r="L64" s="5"/>
    </row>
    <row r="65" spans="2:12" ht="15.95" customHeight="1">
      <c r="B65" s="50" t="s">
        <v>38</v>
      </c>
      <c r="C65" s="50">
        <f>SUM(C57:C64)</f>
        <v>0</v>
      </c>
      <c r="D65" s="50">
        <f>SUM(D57:D64)</f>
        <v>0</v>
      </c>
      <c r="E65" s="50"/>
      <c r="F65" s="50">
        <f>SUM(F57:F64)</f>
        <v>0</v>
      </c>
      <c r="G65" s="19"/>
      <c r="I65" s="5"/>
      <c r="J65" s="5"/>
      <c r="K65" s="5"/>
      <c r="L65" s="5"/>
    </row>
    <row r="66" spans="2:12" ht="15.95" customHeight="1">
      <c r="B66" s="19"/>
      <c r="C66" s="19"/>
      <c r="D66" s="19"/>
      <c r="E66" s="19"/>
      <c r="F66" s="19"/>
      <c r="G66" s="19"/>
      <c r="I66" s="5"/>
      <c r="J66" s="5"/>
      <c r="K66" s="5"/>
      <c r="L66" s="5"/>
    </row>
    <row r="67" spans="2:12" ht="15.95" customHeight="1">
      <c r="B67" s="19"/>
      <c r="C67" s="19"/>
      <c r="D67" s="19"/>
      <c r="E67" s="19"/>
      <c r="F67" s="19"/>
      <c r="G67" s="19"/>
      <c r="I67" s="5"/>
      <c r="J67" s="5"/>
      <c r="K67" s="5"/>
      <c r="L67" s="5"/>
    </row>
    <row r="68" spans="2:12" ht="26.1" customHeight="1">
      <c r="B68" s="105" t="s">
        <v>99</v>
      </c>
      <c r="C68" s="13"/>
      <c r="D68" s="13"/>
      <c r="E68" s="51"/>
      <c r="F68" s="13"/>
      <c r="G68" s="13"/>
      <c r="I68" s="5"/>
      <c r="J68" s="5"/>
      <c r="K68" s="5"/>
      <c r="L68" s="5"/>
    </row>
    <row r="69" spans="2:12" ht="15.95" customHeight="1">
      <c r="B69" s="93" t="s">
        <v>37</v>
      </c>
      <c r="C69" s="52">
        <f>E49</f>
        <v>0</v>
      </c>
      <c r="D69" s="13"/>
      <c r="E69" s="19"/>
      <c r="F69" s="13"/>
      <c r="G69" s="13"/>
      <c r="I69" s="5"/>
      <c r="J69" s="5"/>
      <c r="K69" s="5"/>
      <c r="L69" s="5"/>
    </row>
    <row r="70" spans="2:12" ht="15.95" customHeight="1">
      <c r="B70" s="94" t="s">
        <v>36</v>
      </c>
      <c r="C70" s="53">
        <f>-F65</f>
        <v>0</v>
      </c>
      <c r="D70" s="13"/>
      <c r="E70" s="19"/>
      <c r="F70" s="13"/>
      <c r="G70" s="13"/>
      <c r="I70" s="5"/>
      <c r="J70" s="5"/>
      <c r="K70" s="5"/>
      <c r="L70" s="5"/>
    </row>
    <row r="71" spans="2:12" ht="15.95" customHeight="1">
      <c r="B71" s="54" t="str">
        <f>IF(C71&lt;0,"Saldo: Besparing","Saldo: Belasting")</f>
        <v>Saldo: Belasting</v>
      </c>
      <c r="C71" s="55">
        <f>+C69+C70</f>
        <v>0</v>
      </c>
      <c r="D71" s="13"/>
      <c r="E71" s="19"/>
      <c r="F71" s="13"/>
      <c r="G71" s="13"/>
      <c r="I71" s="5"/>
      <c r="J71" s="5"/>
      <c r="K71" s="5"/>
      <c r="L71" s="5"/>
    </row>
    <row r="72" spans="2:12" ht="15.95" customHeight="1">
      <c r="B72" s="13"/>
      <c r="C72" s="13"/>
      <c r="D72" s="13"/>
      <c r="E72" s="19"/>
      <c r="F72" s="13"/>
      <c r="G72" s="13"/>
      <c r="I72" s="5"/>
      <c r="J72" s="5"/>
      <c r="K72" s="5"/>
      <c r="L72" s="5"/>
    </row>
    <row r="73" spans="2:12" ht="15.95" customHeight="1">
      <c r="B73" s="13"/>
      <c r="C73" s="13"/>
      <c r="D73" s="13"/>
      <c r="E73" s="19"/>
      <c r="F73" s="13"/>
      <c r="G73" s="13"/>
      <c r="I73" s="5"/>
      <c r="J73" s="5"/>
      <c r="K73" s="5"/>
      <c r="L73" s="5"/>
    </row>
    <row r="74" spans="2:12" ht="26.1" customHeight="1">
      <c r="B74" s="105" t="s">
        <v>100</v>
      </c>
      <c r="C74" s="13"/>
      <c r="D74" s="56"/>
      <c r="E74" s="57"/>
      <c r="F74" s="58"/>
      <c r="G74" s="13"/>
      <c r="I74" s="5"/>
      <c r="J74" s="5"/>
      <c r="K74" s="5"/>
      <c r="L74" s="5"/>
    </row>
    <row r="75" spans="2:12" ht="23.1" customHeight="1">
      <c r="B75" s="106" t="s">
        <v>101</v>
      </c>
      <c r="C75" s="13"/>
      <c r="D75" s="56"/>
      <c r="E75" s="57"/>
      <c r="F75" s="58"/>
      <c r="G75" s="13"/>
      <c r="I75" s="5"/>
      <c r="J75" s="5"/>
      <c r="K75" s="5"/>
      <c r="L75" s="5"/>
    </row>
    <row r="76" spans="2:12" ht="15.95" customHeight="1">
      <c r="B76" s="59" t="s">
        <v>35</v>
      </c>
      <c r="C76" s="36">
        <f>C77+C78</f>
        <v>0</v>
      </c>
      <c r="D76" s="56"/>
      <c r="E76" s="57"/>
      <c r="F76" s="58"/>
      <c r="G76" s="13"/>
      <c r="I76" s="5"/>
      <c r="J76" s="5"/>
      <c r="K76" s="5"/>
      <c r="L76" s="5"/>
    </row>
    <row r="77" spans="2:12" ht="15.95" customHeight="1">
      <c r="B77" s="94" t="s">
        <v>34</v>
      </c>
      <c r="C77" s="26">
        <f>'2'!F9</f>
        <v>0</v>
      </c>
      <c r="D77" s="56"/>
      <c r="E77" s="57"/>
      <c r="F77" s="58"/>
      <c r="G77" s="13"/>
      <c r="I77" s="5"/>
      <c r="J77" s="5"/>
      <c r="K77" s="5"/>
      <c r="L77" s="5"/>
    </row>
    <row r="78" spans="2:12" ht="15.95" customHeight="1">
      <c r="B78" s="94" t="s">
        <v>33</v>
      </c>
      <c r="C78" s="26">
        <f>'2'!F7+'2'!F8</f>
        <v>0</v>
      </c>
      <c r="D78" s="56"/>
      <c r="E78" s="57"/>
      <c r="F78" s="58"/>
      <c r="G78" s="13"/>
      <c r="I78" s="5"/>
      <c r="J78" s="5"/>
      <c r="K78" s="5"/>
      <c r="L78" s="5"/>
    </row>
    <row r="79" spans="2:12" ht="15.95" customHeight="1">
      <c r="B79" s="37" t="s">
        <v>32</v>
      </c>
      <c r="C79" s="26">
        <f>'2'!F27-'2'!C76</f>
        <v>0</v>
      </c>
      <c r="D79" s="56"/>
      <c r="E79" s="57"/>
      <c r="F79" s="58"/>
      <c r="G79" s="13"/>
      <c r="I79" s="5"/>
      <c r="J79" s="5"/>
      <c r="K79" s="5"/>
      <c r="L79" s="5"/>
    </row>
    <row r="80" spans="2:12" ht="15.95" customHeight="1">
      <c r="B80" s="54" t="s">
        <v>22</v>
      </c>
      <c r="C80" s="55">
        <f>C76+C79</f>
        <v>0</v>
      </c>
      <c r="D80" s="56"/>
      <c r="E80" s="57"/>
      <c r="F80" s="58"/>
      <c r="G80" s="13"/>
      <c r="I80" s="5"/>
      <c r="J80" s="5"/>
      <c r="K80" s="5"/>
      <c r="L80" s="5"/>
    </row>
    <row r="81" spans="2:12" ht="15.95" customHeight="1">
      <c r="B81" s="13"/>
      <c r="C81" s="13"/>
      <c r="D81" s="56"/>
      <c r="E81" s="57"/>
      <c r="F81" s="58"/>
      <c r="G81" s="13"/>
      <c r="I81" s="5"/>
      <c r="J81" s="5"/>
      <c r="K81" s="5"/>
      <c r="L81" s="5"/>
    </row>
    <row r="82" spans="2:12" ht="23.1" customHeight="1">
      <c r="B82" s="106" t="s">
        <v>102</v>
      </c>
      <c r="C82" s="8"/>
      <c r="D82" s="56"/>
      <c r="E82" s="57"/>
      <c r="F82" s="58"/>
      <c r="G82" s="13"/>
      <c r="I82" s="5"/>
      <c r="J82" s="5"/>
      <c r="K82" s="5"/>
      <c r="L82" s="5"/>
    </row>
    <row r="83" spans="2:12" ht="15.95" customHeight="1">
      <c r="B83" s="60" t="s">
        <v>93</v>
      </c>
      <c r="C83" s="113"/>
      <c r="D83" s="56"/>
      <c r="E83" s="57"/>
      <c r="F83" s="58"/>
      <c r="G83" s="13"/>
      <c r="I83" s="5"/>
      <c r="J83" s="5"/>
      <c r="K83" s="5"/>
      <c r="L83" s="5"/>
    </row>
    <row r="84" spans="2:12" ht="15.95" customHeight="1">
      <c r="B84" s="61"/>
      <c r="C84" s="61"/>
      <c r="D84" s="56"/>
      <c r="E84" s="57"/>
      <c r="F84" s="58"/>
      <c r="G84" s="13"/>
      <c r="I84" s="5"/>
      <c r="J84" s="5"/>
      <c r="K84" s="5"/>
      <c r="L84" s="5"/>
    </row>
    <row r="85" spans="2:12" ht="23.1" customHeight="1">
      <c r="B85" s="106" t="s">
        <v>103</v>
      </c>
      <c r="C85" s="8"/>
      <c r="D85" s="56"/>
      <c r="E85" s="57"/>
      <c r="F85" s="58"/>
      <c r="G85" s="13"/>
      <c r="I85" s="5"/>
      <c r="J85" s="5"/>
      <c r="K85" s="5"/>
      <c r="L85" s="5"/>
    </row>
    <row r="86" spans="2:12" ht="15.95" customHeight="1">
      <c r="B86" s="93" t="s">
        <v>31</v>
      </c>
      <c r="C86" s="111"/>
      <c r="D86" s="56"/>
      <c r="E86" s="57"/>
      <c r="F86" s="58"/>
      <c r="G86" s="13"/>
      <c r="I86" s="5"/>
      <c r="J86" s="5"/>
      <c r="K86" s="5"/>
      <c r="L86" s="5"/>
    </row>
    <row r="87" spans="2:12" ht="15.95" customHeight="1">
      <c r="B87" s="94" t="s">
        <v>30</v>
      </c>
      <c r="C87" s="112"/>
      <c r="D87" s="56"/>
      <c r="E87" s="57"/>
      <c r="F87" s="58"/>
      <c r="G87" s="13"/>
      <c r="I87" s="5"/>
      <c r="J87" s="5"/>
      <c r="K87" s="5"/>
      <c r="L87" s="5"/>
    </row>
    <row r="88" spans="2:12" ht="15.95" customHeight="1">
      <c r="B88" s="94" t="s">
        <v>29</v>
      </c>
      <c r="C88" s="112">
        <v>0</v>
      </c>
      <c r="D88" s="56"/>
      <c r="E88" s="57"/>
      <c r="F88" s="58"/>
      <c r="G88" s="13"/>
      <c r="I88" s="5"/>
      <c r="J88" s="5"/>
      <c r="K88" s="5"/>
      <c r="L88" s="5"/>
    </row>
    <row r="89" spans="2:12" ht="15.95" customHeight="1">
      <c r="B89" s="94" t="s">
        <v>28</v>
      </c>
      <c r="C89" s="26">
        <f>C80-C83-SUM(C86:C88)</f>
        <v>0</v>
      </c>
      <c r="D89" s="56"/>
      <c r="E89" s="57"/>
      <c r="F89" s="58"/>
      <c r="G89" s="13"/>
      <c r="I89" s="5"/>
      <c r="J89" s="5"/>
      <c r="K89" s="5"/>
      <c r="L89" s="5"/>
    </row>
    <row r="90" spans="2:12" ht="15.95" customHeight="1">
      <c r="B90" s="54" t="s">
        <v>22</v>
      </c>
      <c r="C90" s="62">
        <f>SUM(C86:C89)</f>
        <v>0</v>
      </c>
      <c r="D90" s="56"/>
      <c r="E90" s="57"/>
      <c r="F90" s="58"/>
      <c r="G90" s="13"/>
      <c r="I90" s="5"/>
      <c r="J90" s="5"/>
      <c r="K90" s="5"/>
      <c r="L90" s="5"/>
    </row>
    <row r="91" spans="2:12" ht="15.95" customHeight="1">
      <c r="B91" s="13"/>
      <c r="C91" s="13"/>
      <c r="D91" s="56"/>
      <c r="E91" s="57"/>
      <c r="F91" s="58"/>
      <c r="G91" s="13"/>
      <c r="I91" s="5"/>
      <c r="J91" s="5"/>
      <c r="K91" s="5"/>
      <c r="L91" s="5"/>
    </row>
    <row r="92" spans="2:12" ht="23.1" customHeight="1">
      <c r="B92" s="106" t="s">
        <v>104</v>
      </c>
      <c r="C92" s="39"/>
      <c r="D92" s="56"/>
      <c r="E92" s="57"/>
      <c r="F92" s="58"/>
      <c r="G92" s="13"/>
      <c r="I92" s="5"/>
      <c r="J92" s="5"/>
      <c r="K92" s="5"/>
      <c r="L92" s="5"/>
    </row>
    <row r="93" spans="2:12" ht="15.95" customHeight="1">
      <c r="B93" s="33" t="s">
        <v>27</v>
      </c>
      <c r="C93" s="52">
        <f>C80</f>
        <v>0</v>
      </c>
      <c r="D93" s="56"/>
      <c r="E93" s="57"/>
      <c r="F93" s="58"/>
      <c r="G93" s="13"/>
      <c r="I93" s="5"/>
      <c r="J93" s="5"/>
      <c r="K93" s="5"/>
      <c r="L93" s="5"/>
    </row>
    <row r="94" spans="2:12" ht="15.95" customHeight="1">
      <c r="B94" s="23" t="s">
        <v>26</v>
      </c>
      <c r="C94" s="53">
        <f>C83</f>
        <v>0</v>
      </c>
      <c r="D94" s="63">
        <f>IF(C93=0,0,C94/$C$93)</f>
        <v>0</v>
      </c>
      <c r="E94" s="13"/>
      <c r="F94" s="13"/>
      <c r="G94" s="13"/>
      <c r="I94" s="5"/>
      <c r="J94" s="5"/>
      <c r="K94" s="5"/>
      <c r="L94" s="5"/>
    </row>
    <row r="95" spans="2:12" ht="15.95" customHeight="1">
      <c r="B95" s="27" t="s">
        <v>25</v>
      </c>
      <c r="C95" s="64">
        <f>C90</f>
        <v>0</v>
      </c>
      <c r="D95" s="63">
        <f>IF(C93=0,0,C95/$C$93)</f>
        <v>0</v>
      </c>
      <c r="E95" s="13"/>
      <c r="F95" s="13"/>
      <c r="G95" s="13"/>
      <c r="I95" s="5"/>
      <c r="J95" s="5"/>
      <c r="K95" s="5"/>
      <c r="L95" s="5"/>
    </row>
    <row r="96" spans="2:12" ht="15.95" customHeight="1">
      <c r="B96" s="13"/>
      <c r="C96" s="13"/>
      <c r="D96" s="13"/>
      <c r="E96"/>
      <c r="F96" s="13"/>
      <c r="G96" s="13"/>
      <c r="I96" s="5"/>
      <c r="J96" s="5"/>
      <c r="K96" s="5"/>
      <c r="L96" s="5"/>
    </row>
    <row r="97" spans="2:12" ht="23.1" customHeight="1">
      <c r="B97" s="106" t="s">
        <v>105</v>
      </c>
      <c r="C97" s="13"/>
      <c r="D97" s="13"/>
      <c r="E97" s="39"/>
      <c r="F97" s="13"/>
      <c r="G97" s="13"/>
      <c r="I97" s="5"/>
      <c r="J97" s="5"/>
      <c r="K97" s="5"/>
      <c r="L97" s="5"/>
    </row>
    <row r="98" spans="2:12" ht="15.95" customHeight="1">
      <c r="B98" s="93" t="s">
        <v>24</v>
      </c>
      <c r="C98" s="145">
        <f>C80-C99</f>
        <v>0</v>
      </c>
      <c r="D98" s="13"/>
      <c r="E98" s="6"/>
      <c r="F98" s="13"/>
      <c r="G98" s="13"/>
      <c r="I98" s="5"/>
      <c r="J98" s="5"/>
      <c r="K98" s="5"/>
      <c r="L98" s="5"/>
    </row>
    <row r="99" spans="2:12" ht="15.95" customHeight="1">
      <c r="B99" s="94" t="s">
        <v>94</v>
      </c>
      <c r="C99" s="26">
        <f>(C77+(C78*D95))</f>
        <v>0</v>
      </c>
      <c r="D99" s="13"/>
      <c r="E99" s="6"/>
      <c r="F99" s="65"/>
      <c r="G99" s="16"/>
      <c r="I99" s="5"/>
      <c r="J99" s="5"/>
      <c r="K99" s="5"/>
      <c r="L99" s="5"/>
    </row>
    <row r="100" spans="2:12" ht="15.95" customHeight="1">
      <c r="B100" s="104" t="s">
        <v>332</v>
      </c>
      <c r="C100" s="112">
        <v>0</v>
      </c>
      <c r="D100" s="13"/>
      <c r="E100" s="6"/>
      <c r="F100" s="65"/>
      <c r="G100" s="16"/>
      <c r="I100" s="5"/>
      <c r="J100" s="5"/>
      <c r="K100" s="5"/>
      <c r="L100" s="5"/>
    </row>
    <row r="101" spans="2:12" ht="15.95" customHeight="1">
      <c r="B101" s="104" t="s">
        <v>333</v>
      </c>
      <c r="C101" s="112">
        <v>0</v>
      </c>
      <c r="D101" s="13"/>
      <c r="E101" s="6"/>
      <c r="F101" s="65"/>
      <c r="G101" s="16"/>
      <c r="I101" s="5"/>
      <c r="J101" s="5"/>
      <c r="K101" s="5"/>
      <c r="L101" s="5"/>
    </row>
    <row r="102" spans="2:12" ht="15.95" customHeight="1">
      <c r="B102" s="104" t="s">
        <v>334</v>
      </c>
      <c r="C102" s="112">
        <v>0</v>
      </c>
      <c r="D102" s="13"/>
      <c r="E102" s="6"/>
      <c r="F102" s="65"/>
      <c r="G102" s="16"/>
      <c r="I102" s="5"/>
      <c r="J102" s="5"/>
      <c r="K102" s="5"/>
      <c r="L102" s="5"/>
    </row>
    <row r="103" spans="2:12" ht="15.95" customHeight="1">
      <c r="B103" s="104" t="s">
        <v>335</v>
      </c>
      <c r="C103" s="112"/>
      <c r="D103" s="13"/>
      <c r="E103" s="6"/>
      <c r="F103" s="65"/>
      <c r="G103" s="16"/>
      <c r="I103" s="5"/>
      <c r="J103" s="5"/>
      <c r="K103" s="5"/>
      <c r="L103" s="5"/>
    </row>
    <row r="104" spans="2:12" ht="15.95" customHeight="1">
      <c r="B104" s="104" t="s">
        <v>331</v>
      </c>
      <c r="C104" s="26">
        <f>C99-C100-C101-C102</f>
        <v>0</v>
      </c>
      <c r="D104" s="13"/>
      <c r="E104" s="6"/>
      <c r="F104" s="65"/>
      <c r="G104" s="16"/>
      <c r="I104" s="5"/>
      <c r="J104" s="5"/>
      <c r="K104" s="5"/>
      <c r="L104" s="5"/>
    </row>
    <row r="105" spans="2:12" ht="15.95" customHeight="1">
      <c r="B105" s="37" t="s">
        <v>85</v>
      </c>
      <c r="C105" s="26"/>
      <c r="D105" s="13"/>
      <c r="E105" s="6"/>
      <c r="F105" s="13"/>
      <c r="G105" s="13"/>
      <c r="I105" s="5"/>
      <c r="J105" s="5"/>
      <c r="K105" s="5"/>
      <c r="L105" s="5"/>
    </row>
    <row r="106" spans="2:12" ht="15.95" customHeight="1">
      <c r="B106" s="94" t="s">
        <v>23</v>
      </c>
      <c r="C106" s="26">
        <v>50</v>
      </c>
      <c r="D106" s="13"/>
      <c r="E106" s="6"/>
      <c r="F106" s="13"/>
      <c r="G106" s="13"/>
      <c r="I106" s="5"/>
      <c r="J106" s="5"/>
      <c r="K106" s="5"/>
      <c r="L106" s="5"/>
    </row>
    <row r="107" spans="2:12" ht="15.95" customHeight="1">
      <c r="B107" s="104" t="s">
        <v>332</v>
      </c>
      <c r="C107" s="26">
        <f>+C100*2%</f>
        <v>0</v>
      </c>
      <c r="D107" s="13"/>
      <c r="E107" s="6"/>
      <c r="F107" s="13"/>
      <c r="G107" s="13"/>
      <c r="I107" s="5"/>
      <c r="J107" s="5"/>
      <c r="K107" s="5"/>
      <c r="L107" s="5"/>
    </row>
    <row r="108" spans="2:12" ht="15.95" customHeight="1">
      <c r="B108" s="104" t="s">
        <v>333</v>
      </c>
      <c r="C108" s="26">
        <f>+C101*12%</f>
        <v>0</v>
      </c>
      <c r="D108" s="13"/>
      <c r="E108" s="6"/>
      <c r="F108" s="13"/>
      <c r="G108" s="13"/>
      <c r="I108" s="5"/>
      <c r="J108" s="5"/>
      <c r="K108" s="5"/>
      <c r="L108" s="5"/>
    </row>
    <row r="109" spans="2:12" ht="15.95" customHeight="1">
      <c r="B109" s="104" t="s">
        <v>334</v>
      </c>
      <c r="C109" s="26">
        <f>+C102*3%</f>
        <v>0</v>
      </c>
      <c r="D109" s="13"/>
      <c r="E109" s="6"/>
      <c r="F109" s="13"/>
      <c r="G109" s="13"/>
      <c r="I109" s="5"/>
      <c r="J109" s="5"/>
      <c r="K109" s="5"/>
      <c r="L109" s="5"/>
    </row>
    <row r="110" spans="2:12" ht="15.95" customHeight="1">
      <c r="B110" s="104" t="s">
        <v>335</v>
      </c>
      <c r="C110" s="26">
        <f>+C103*12.5%</f>
        <v>0</v>
      </c>
      <c r="D110" s="13"/>
      <c r="E110" s="6"/>
      <c r="F110" s="13"/>
      <c r="G110" s="13"/>
      <c r="I110" s="5"/>
      <c r="J110" s="5"/>
      <c r="K110" s="5"/>
      <c r="L110" s="5"/>
    </row>
    <row r="111" spans="2:12" ht="15.95" customHeight="1">
      <c r="B111" s="104" t="s">
        <v>331</v>
      </c>
      <c r="C111" s="26">
        <f>+C104*12.5%</f>
        <v>0</v>
      </c>
      <c r="D111" s="13"/>
      <c r="E111" s="6"/>
      <c r="F111" s="13"/>
      <c r="G111" s="13"/>
      <c r="I111" s="5"/>
      <c r="J111" s="5"/>
      <c r="K111" s="5"/>
      <c r="L111" s="5"/>
    </row>
    <row r="112" spans="2:12" ht="15.95" customHeight="1">
      <c r="B112" s="66" t="s">
        <v>22</v>
      </c>
      <c r="C112" s="67">
        <f>SUM(C106:C111)</f>
        <v>50</v>
      </c>
      <c r="D112" s="13"/>
      <c r="E112" s="6"/>
      <c r="F112" s="13"/>
      <c r="G112" s="13"/>
      <c r="I112" s="5"/>
      <c r="J112" s="5"/>
      <c r="K112" s="5"/>
      <c r="L112" s="5"/>
    </row>
    <row r="113" spans="2:12" ht="15.95" customHeight="1">
      <c r="B113" s="95" t="s">
        <v>21</v>
      </c>
      <c r="C113" s="110">
        <v>0.25</v>
      </c>
      <c r="D113" s="13"/>
      <c r="E113" s="6"/>
      <c r="F113" s="13"/>
      <c r="G113" s="13"/>
      <c r="I113" s="5"/>
      <c r="J113" s="5"/>
      <c r="K113" s="5"/>
      <c r="L113" s="5"/>
    </row>
    <row r="114" spans="2:12" ht="15.95" customHeight="1">
      <c r="B114" s="95" t="s">
        <v>84</v>
      </c>
      <c r="C114" s="26">
        <f>-C112*C113</f>
        <v>-12.5</v>
      </c>
      <c r="D114" s="13"/>
      <c r="E114" s="6"/>
      <c r="F114" s="13"/>
      <c r="G114" s="13"/>
      <c r="I114" s="5"/>
      <c r="J114" s="5"/>
      <c r="K114" s="5"/>
      <c r="L114" s="5"/>
    </row>
    <row r="115" spans="2:12" ht="15.95" customHeight="1">
      <c r="B115" s="68" t="s">
        <v>20</v>
      </c>
      <c r="C115" s="29">
        <f>C112*(1-C113)</f>
        <v>37.5</v>
      </c>
      <c r="D115" s="13"/>
      <c r="E115" s="6"/>
      <c r="F115" s="13"/>
      <c r="G115" s="13"/>
      <c r="I115" s="5"/>
      <c r="J115" s="5"/>
      <c r="K115" s="5"/>
      <c r="L115" s="5"/>
    </row>
    <row r="116" spans="2:12" ht="15.95" customHeight="1">
      <c r="B116" s="13"/>
      <c r="C116" s="13"/>
      <c r="D116" s="13"/>
      <c r="E116" s="39"/>
      <c r="F116" s="13"/>
      <c r="G116" s="13"/>
      <c r="I116" s="5"/>
      <c r="J116" s="5"/>
      <c r="K116" s="5"/>
      <c r="L116" s="5"/>
    </row>
    <row r="117" spans="2:12" ht="15.95" customHeight="1">
      <c r="B117" s="13"/>
      <c r="C117" s="13"/>
      <c r="D117" s="13"/>
      <c r="E117" s="19"/>
      <c r="F117" s="13"/>
      <c r="G117" s="13"/>
      <c r="I117" s="5"/>
      <c r="J117" s="5"/>
      <c r="K117" s="5"/>
      <c r="L117" s="5"/>
    </row>
    <row r="118" spans="2:12" ht="26.1" customHeight="1" thickBot="1">
      <c r="B118" s="105" t="s">
        <v>106</v>
      </c>
      <c r="C118" s="13"/>
      <c r="D118" s="13"/>
      <c r="E118" s="19"/>
      <c r="F118" s="13"/>
      <c r="G118" s="13"/>
      <c r="I118" s="5"/>
      <c r="J118" s="5"/>
      <c r="K118" s="5"/>
      <c r="L118" s="5"/>
    </row>
    <row r="119" spans="2:12" ht="15.95" customHeight="1" thickBot="1">
      <c r="B119" s="223" t="s">
        <v>19</v>
      </c>
      <c r="C119" s="224"/>
      <c r="D119" s="223" t="s">
        <v>15</v>
      </c>
      <c r="E119" s="225"/>
      <c r="F119" s="13"/>
      <c r="G119" s="13"/>
      <c r="I119" s="5"/>
      <c r="J119" s="5"/>
      <c r="K119" s="5"/>
      <c r="L119" s="5"/>
    </row>
    <row r="120" spans="2:12" ht="15.95" customHeight="1">
      <c r="B120" s="89" t="s">
        <v>18</v>
      </c>
      <c r="C120" s="109">
        <v>0</v>
      </c>
      <c r="D120" s="69" t="s">
        <v>84</v>
      </c>
      <c r="E120" s="70"/>
      <c r="F120" s="13"/>
      <c r="G120" s="13"/>
      <c r="I120" s="5"/>
      <c r="J120" s="5"/>
      <c r="K120" s="5"/>
      <c r="L120" s="5"/>
    </row>
    <row r="121" spans="2:12" ht="15.95" customHeight="1">
      <c r="B121" s="89" t="s">
        <v>17</v>
      </c>
      <c r="C121" s="109">
        <v>0</v>
      </c>
      <c r="D121" s="89" t="s">
        <v>14</v>
      </c>
      <c r="E121" s="107">
        <v>0.25</v>
      </c>
      <c r="F121" s="13"/>
      <c r="G121" s="13"/>
      <c r="I121" s="5"/>
      <c r="J121" s="5"/>
      <c r="K121" s="5"/>
      <c r="L121" s="5"/>
    </row>
    <row r="122" spans="2:12" ht="15.95" customHeight="1">
      <c r="B122" s="89" t="s">
        <v>16</v>
      </c>
      <c r="C122" s="109">
        <v>0</v>
      </c>
      <c r="D122" s="89" t="s">
        <v>13</v>
      </c>
      <c r="E122" s="71">
        <f>+C120</f>
        <v>0</v>
      </c>
      <c r="F122" s="13"/>
      <c r="G122" s="13"/>
      <c r="I122" s="5"/>
      <c r="J122" s="5"/>
      <c r="K122" s="5"/>
      <c r="L122" s="5"/>
    </row>
    <row r="123" spans="2:12" ht="15.95" customHeight="1" thickBot="1">
      <c r="B123" s="72" t="s">
        <v>86</v>
      </c>
      <c r="C123" s="87">
        <f>+C121+C122</f>
        <v>0</v>
      </c>
      <c r="D123" s="89" t="s">
        <v>12</v>
      </c>
      <c r="E123" s="108">
        <v>0</v>
      </c>
      <c r="F123" s="13"/>
      <c r="G123" s="13"/>
      <c r="I123" s="5"/>
      <c r="J123" s="5"/>
      <c r="K123" s="5"/>
      <c r="L123" s="5"/>
    </row>
    <row r="124" spans="2:12" ht="15.95" customHeight="1">
      <c r="C124" s="74"/>
      <c r="D124" s="89" t="s">
        <v>11</v>
      </c>
      <c r="E124" s="71">
        <f>E122-E123</f>
        <v>0</v>
      </c>
      <c r="F124" s="13"/>
      <c r="G124" s="13"/>
      <c r="I124" s="5"/>
      <c r="J124" s="5"/>
      <c r="K124" s="5"/>
      <c r="L124" s="5"/>
    </row>
    <row r="125" spans="2:12" ht="15.95" customHeight="1">
      <c r="B125" s="13"/>
      <c r="C125" s="74"/>
      <c r="D125" s="89" t="s">
        <v>87</v>
      </c>
      <c r="E125" s="75">
        <f>E124*E121</f>
        <v>0</v>
      </c>
      <c r="F125" s="13"/>
      <c r="G125" s="13"/>
      <c r="I125" s="5"/>
      <c r="J125" s="5"/>
      <c r="K125" s="5"/>
      <c r="L125" s="5"/>
    </row>
    <row r="126" spans="2:12" ht="15.95" customHeight="1">
      <c r="D126" s="69" t="s">
        <v>89</v>
      </c>
      <c r="E126" s="71"/>
      <c r="F126" s="13"/>
      <c r="G126" s="13"/>
      <c r="I126" s="5"/>
      <c r="J126" s="5"/>
      <c r="K126" s="5"/>
      <c r="L126" s="5"/>
    </row>
    <row r="127" spans="2:12" ht="15.95" customHeight="1">
      <c r="D127" s="89" t="s">
        <v>10</v>
      </c>
      <c r="E127" s="71">
        <f>E123</f>
        <v>0</v>
      </c>
      <c r="F127" s="13"/>
      <c r="G127" s="13"/>
      <c r="I127" s="5"/>
      <c r="J127" s="5"/>
      <c r="K127" s="5"/>
      <c r="L127" s="5"/>
    </row>
    <row r="128" spans="2:12" ht="15.95" customHeight="1" thickBot="1">
      <c r="D128" s="89" t="s">
        <v>9</v>
      </c>
      <c r="E128" s="108">
        <v>0</v>
      </c>
      <c r="F128" s="13"/>
      <c r="G128" s="13"/>
      <c r="I128" s="5"/>
      <c r="J128" s="5"/>
      <c r="K128" s="5"/>
      <c r="L128" s="5"/>
    </row>
    <row r="129" spans="1:12" ht="15.95" customHeight="1" thickBot="1">
      <c r="B129" s="223" t="s">
        <v>6</v>
      </c>
      <c r="C129" s="224"/>
      <c r="D129" s="89" t="s">
        <v>8</v>
      </c>
      <c r="E129" s="71">
        <f>IF((E127-E128)*0.03&gt;2660,2660,(E127-E128)*0.03)</f>
        <v>0</v>
      </c>
      <c r="F129" s="13"/>
      <c r="G129" s="13"/>
      <c r="I129" s="5"/>
      <c r="J129" s="5"/>
      <c r="K129" s="5"/>
      <c r="L129" s="5"/>
    </row>
    <row r="130" spans="1:12" ht="15.95" customHeight="1">
      <c r="B130" s="89" t="s">
        <v>5</v>
      </c>
      <c r="C130" s="88">
        <f>C123</f>
        <v>0</v>
      </c>
      <c r="D130" s="90" t="s">
        <v>7</v>
      </c>
      <c r="E130" s="71">
        <f>E127-E128-E129</f>
        <v>0</v>
      </c>
      <c r="F130" s="13"/>
      <c r="G130" s="13"/>
      <c r="I130" s="5"/>
      <c r="J130" s="5"/>
      <c r="K130" s="5"/>
      <c r="L130" s="5"/>
    </row>
    <row r="131" spans="1:12" ht="15.95" customHeight="1">
      <c r="B131" s="89" t="s">
        <v>4</v>
      </c>
      <c r="C131" s="88">
        <f>E132</f>
        <v>0</v>
      </c>
      <c r="D131" s="90" t="s">
        <v>92</v>
      </c>
      <c r="E131" s="108">
        <v>0</v>
      </c>
      <c r="F131" s="13"/>
      <c r="G131" s="13"/>
      <c r="I131" s="5"/>
      <c r="J131" s="5"/>
      <c r="K131" s="5"/>
      <c r="L131" s="5"/>
    </row>
    <row r="132" spans="1:12" ht="15.95" customHeight="1" thickBot="1">
      <c r="B132" s="72" t="str">
        <f>IF(C132&gt;0,"Vennootschap is voordeliger","Eenmanszaak is voordeliger")</f>
        <v>Eenmanszaak is voordeliger</v>
      </c>
      <c r="C132" s="87">
        <f>C130-C131</f>
        <v>0</v>
      </c>
      <c r="D132" s="72" t="s">
        <v>86</v>
      </c>
      <c r="E132" s="73">
        <f>+E125+E128+E131</f>
        <v>0</v>
      </c>
      <c r="F132" s="13"/>
      <c r="G132" s="13"/>
      <c r="I132" s="5"/>
      <c r="J132" s="5"/>
      <c r="K132" s="5"/>
      <c r="L132" s="5"/>
    </row>
    <row r="133" spans="1:12" ht="15.95" customHeight="1">
      <c r="I133" s="5"/>
      <c r="J133" s="5"/>
      <c r="K133" s="5"/>
      <c r="L133" s="5"/>
    </row>
    <row r="134" spans="1:12" ht="15.95" customHeight="1">
      <c r="A134" s="5"/>
      <c r="B134" s="5"/>
      <c r="C134" s="5"/>
      <c r="D134" s="5"/>
      <c r="E134" s="5"/>
      <c r="F134" s="5"/>
      <c r="G134" s="5"/>
      <c r="H134" s="5"/>
      <c r="I134" s="5"/>
      <c r="J134" s="5"/>
      <c r="K134" s="5"/>
      <c r="L134" s="5"/>
    </row>
  </sheetData>
  <sheetProtection algorithmName="SHA-512" hashValue="Q1mLasn35/llFYdxlDRzTEGlwAZ5dFr4h7DyICaP6DyWhVeLhYezb4Rqy+HPiOx3ScEulmY4RveHTqyXdHm98w==" saltValue="QicgkLEOQerw4uiT+P7wvA==" spinCount="100000" sheet="1" objects="1" scenarios="1"/>
  <mergeCells count="4">
    <mergeCell ref="B119:C119"/>
    <mergeCell ref="D119:E119"/>
    <mergeCell ref="B129:C129"/>
    <mergeCell ref="B2:G2"/>
  </mergeCells>
  <dataValidations count="1">
    <dataValidation type="decimal" allowBlank="1" showInputMessage="1" showErrorMessage="1" errorTitle="Belastbaar bedrag" error="Geef een positief bedrag op dat maximaal gelijk is aan het totale &quot;bedrag belast met evenredig recht&quot;." sqref="C100:C103" xr:uid="{09B35539-1B03-40A3-B287-A67AECD261F6}">
      <formula1>0</formula1>
      <formula2>$C$99</formula2>
    </dataValidation>
  </dataValidations>
  <hyperlinks>
    <hyperlink ref="I2" location="Home!A1" tooltip="Home" display="Ç" xr:uid="{00000000-0004-0000-0200-000000000000}"/>
    <hyperlink ref="K2" location="'1'!A1" tooltip="vorige" display="Å" xr:uid="{00000000-0004-0000-0200-000001000000}"/>
  </hyperlinks>
  <printOptions horizontalCentered="1"/>
  <pageMargins left="0.39370078740157483" right="0.39370078740157483" top="0.59055118110236227" bottom="0.59055118110236227" header="0.51181102362204722" footer="0.51181102362204722"/>
  <pageSetup paperSize="9" fitToHeight="0" orientation="landscape" horizontalDpi="4294967294" verticalDpi="300" r:id="rId1"/>
  <headerFooter alignWithMargins="0">
    <oddHeader>&amp;C&amp;Z&amp;F</oddHeader>
    <oddFooter>&amp;C&amp;P/&amp;N</oddFooter>
  </headerFooter>
  <rowBreaks count="4" manualBreakCount="4">
    <brk id="28" min="1" max="6" man="1"/>
    <brk id="51" min="1" max="6" man="1"/>
    <brk id="73" min="1" max="6" man="1"/>
    <brk id="117" min="1" max="6"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E939-596F-4931-B6D5-9B1183DE6C33}">
  <sheetPr>
    <tabColor theme="3" tint="0.79998168889431442"/>
    <pageSetUpPr autoPageBreaks="0" fitToPage="1"/>
  </sheetPr>
  <dimension ref="B2:F29"/>
  <sheetViews>
    <sheetView showGridLines="0" showRowColHeaders="0" workbookViewId="0"/>
  </sheetViews>
  <sheetFormatPr defaultColWidth="5.7109375" defaultRowHeight="20.100000000000001" customHeight="1"/>
  <cols>
    <col min="1" max="1" width="5.7109375" style="162" customWidth="1"/>
    <col min="2" max="2" width="22.85546875" style="162" customWidth="1"/>
    <col min="3" max="3" width="18.5703125" style="162" customWidth="1"/>
    <col min="4" max="4" width="22.85546875" style="162" customWidth="1"/>
    <col min="5" max="5" width="18.5703125" style="162" customWidth="1"/>
    <col min="6" max="6" width="25.7109375" style="162" customWidth="1"/>
    <col min="7" max="9" width="5.7109375" style="162" customWidth="1"/>
    <col min="10" max="10" width="8.42578125" style="162" customWidth="1"/>
    <col min="11" max="16384" width="5.7109375" style="162"/>
  </cols>
  <sheetData>
    <row r="2" spans="2:6" ht="48.75" customHeight="1">
      <c r="B2" s="161"/>
      <c r="C2" s="161"/>
      <c r="D2" s="264">
        <f>DTM</f>
        <v>45803</v>
      </c>
      <c r="E2" s="264"/>
      <c r="F2" s="264"/>
    </row>
    <row r="3" spans="2:6" ht="20.100000000000001" customHeight="1">
      <c r="B3" s="161"/>
      <c r="C3" s="161"/>
      <c r="D3" s="161"/>
      <c r="E3" s="161"/>
      <c r="F3" s="161"/>
    </row>
    <row r="4" spans="2:6" ht="30" customHeight="1">
      <c r="B4" s="217" t="s">
        <v>133</v>
      </c>
      <c r="C4" s="217"/>
      <c r="D4" s="217"/>
      <c r="E4" s="217"/>
      <c r="F4" s="217"/>
    </row>
    <row r="18" spans="2:6" ht="20.100000000000001" customHeight="1">
      <c r="B18" s="163" t="s">
        <v>134</v>
      </c>
      <c r="C18" s="164"/>
      <c r="D18" s="165" t="s">
        <v>135</v>
      </c>
      <c r="E18" s="166"/>
      <c r="F18" s="163" t="s">
        <v>121</v>
      </c>
    </row>
    <row r="19" spans="2:6" ht="20.100000000000001" customHeight="1">
      <c r="B19" s="175" t="s">
        <v>136</v>
      </c>
      <c r="C19" s="125"/>
      <c r="D19" s="175" t="s">
        <v>136</v>
      </c>
      <c r="E19" s="125"/>
      <c r="F19" s="175" t="s">
        <v>273</v>
      </c>
    </row>
    <row r="20" spans="2:6" ht="20.100000000000001" customHeight="1" thickBot="1">
      <c r="B20" s="125"/>
      <c r="C20" s="125"/>
      <c r="D20" s="125"/>
      <c r="E20" s="125"/>
      <c r="F20" s="176"/>
    </row>
    <row r="21" spans="2:6" ht="20.100000000000001" customHeight="1" thickTop="1" thickBot="1">
      <c r="B21" s="262" t="s">
        <v>321</v>
      </c>
      <c r="C21" s="173"/>
      <c r="D21" s="173"/>
      <c r="E21" s="173"/>
      <c r="F21" s="249" t="s">
        <v>322</v>
      </c>
    </row>
    <row r="22" spans="2:6" ht="12" customHeight="1" thickTop="1">
      <c r="B22" s="170"/>
      <c r="C22" s="170"/>
      <c r="D22" s="170"/>
      <c r="E22" s="170"/>
      <c r="F22" s="170"/>
    </row>
    <row r="23" spans="2:6" ht="12" customHeight="1">
      <c r="B23" s="171" t="s">
        <v>274</v>
      </c>
      <c r="C23" s="172"/>
      <c r="D23" s="172"/>
      <c r="E23" s="172"/>
      <c r="F23" s="172"/>
    </row>
    <row r="24" spans="2:6" ht="12" customHeight="1">
      <c r="B24" s="171" t="s">
        <v>275</v>
      </c>
      <c r="C24" s="173"/>
      <c r="D24" s="173"/>
      <c r="E24" s="173"/>
      <c r="F24" s="173"/>
    </row>
    <row r="25" spans="2:6" ht="12" customHeight="1">
      <c r="B25" s="170"/>
      <c r="C25" s="170"/>
      <c r="D25" s="170"/>
      <c r="E25" s="170"/>
      <c r="F25" s="170"/>
    </row>
    <row r="26" spans="2:6" ht="20.100000000000001" customHeight="1">
      <c r="B26" s="257" t="s">
        <v>323</v>
      </c>
      <c r="C26" s="257"/>
      <c r="D26" s="257"/>
      <c r="E26" s="257"/>
      <c r="F26" s="263" t="s">
        <v>319</v>
      </c>
    </row>
    <row r="27" spans="2:6" ht="20.100000000000001" customHeight="1">
      <c r="B27" s="257"/>
      <c r="C27" s="257"/>
      <c r="D27" s="257"/>
      <c r="E27" s="257"/>
      <c r="F27" s="263" t="s">
        <v>320</v>
      </c>
    </row>
    <row r="29" spans="2:6" ht="20.100000000000001" customHeight="1">
      <c r="F29" s="162" t="e" vm="1">
        <v>#VALUE!</v>
      </c>
    </row>
  </sheetData>
  <sheetProtection algorithmName="SHA-512" hashValue="gkUPmr2DEOrLlbX5MM8qxJ7S7nK+MBxM1O8F4lAVPIl2sX+1FxVe5oZAYGHyVgwt2wxhReAuh+CAVetM8nduPQ==" saltValue="u3xgszmDwyU87xz0TWmsKw==" spinCount="100000" sheet="1" objects="1" scenarios="1"/>
  <mergeCells count="3">
    <mergeCell ref="B4:F4"/>
    <mergeCell ref="D2:F2"/>
    <mergeCell ref="B26:E27"/>
  </mergeCells>
  <hyperlinks>
    <hyperlink ref="B19" location="'1 FR'!A1" tooltip="Note de la rédaction" display="} Cliquez ici" xr:uid="{5B53ABC5-B5D5-431A-BEA4-894017BD6339}"/>
    <hyperlink ref="D19" location="'2 FR'!A1" tooltip="Outil de calcul" display="} Cliquez ici" xr:uid="{0FB07599-3AF0-4D98-8409-D787CAE4CA6D}"/>
    <hyperlink ref="F19" r:id="rId1" tooltip="Checklist" xr:uid="{EBDA538B-4347-49A0-9AEF-5B471ACDC1E9}"/>
    <hyperlink ref="F21" r:id="rId2" tooltip="Contactez la rédaction" xr:uid="{98CBFF94-0512-4EF6-9452-57C8FE68A268}"/>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48E8-AA88-4B8E-8A2E-341FE404105C}">
  <sheetPr>
    <tabColor theme="3" tint="0.79998168889431442"/>
  </sheetPr>
  <dimension ref="A2:L33"/>
  <sheetViews>
    <sheetView showGridLines="0" showRowColHeaders="0" topLeftCell="A6" zoomScaleNormal="100" workbookViewId="0">
      <selection activeCell="B34" sqref="B34"/>
    </sheetView>
  </sheetViews>
  <sheetFormatPr defaultColWidth="9.140625" defaultRowHeight="11.25"/>
  <cols>
    <col min="1" max="1" width="5.7109375" style="127" customWidth="1"/>
    <col min="2" max="2" width="46.140625" style="127" customWidth="1"/>
    <col min="3" max="3" width="26.28515625" style="127" customWidth="1"/>
    <col min="4" max="4" width="26" style="127" customWidth="1"/>
    <col min="5" max="5" width="10.5703125" style="127" customWidth="1"/>
    <col min="6" max="6" width="12" style="127" customWidth="1"/>
    <col min="7" max="7" width="13.28515625" style="127" customWidth="1"/>
    <col min="8" max="12" width="5.7109375" style="127" customWidth="1"/>
    <col min="13" max="16384" width="9.140625" style="127"/>
  </cols>
  <sheetData>
    <row r="2" spans="2:12" ht="30" customHeight="1" thickBot="1">
      <c r="B2" s="222" t="s">
        <v>134</v>
      </c>
      <c r="C2" s="222"/>
      <c r="D2" s="222"/>
      <c r="E2" s="222"/>
      <c r="F2" s="222"/>
      <c r="G2" s="222"/>
      <c r="I2" s="195" t="s">
        <v>0</v>
      </c>
      <c r="J2" s="129" t="s">
        <v>1</v>
      </c>
      <c r="K2" s="126" t="s">
        <v>2</v>
      </c>
      <c r="L2" s="130" t="s">
        <v>3</v>
      </c>
    </row>
    <row r="3" spans="2:12" ht="15.95" customHeight="1">
      <c r="I3" s="131"/>
      <c r="J3" s="131"/>
      <c r="K3" s="131"/>
      <c r="L3" s="131"/>
    </row>
    <row r="4" spans="2:12" ht="23.25" customHeight="1">
      <c r="B4" s="138" t="s">
        <v>137</v>
      </c>
      <c r="I4" s="131"/>
      <c r="J4" s="131"/>
      <c r="K4" s="131"/>
      <c r="L4" s="131"/>
    </row>
    <row r="5" spans="2:12" ht="50.25" customHeight="1">
      <c r="B5" s="218" t="s">
        <v>138</v>
      </c>
      <c r="C5" s="218"/>
      <c r="D5" s="218"/>
      <c r="E5" s="218"/>
      <c r="F5" s="218"/>
      <c r="G5" s="218"/>
      <c r="I5" s="131"/>
      <c r="J5" s="131"/>
      <c r="K5" s="131"/>
      <c r="L5" s="131"/>
    </row>
    <row r="6" spans="2:12" ht="30" customHeight="1">
      <c r="B6" s="218" t="s">
        <v>139</v>
      </c>
      <c r="C6" s="218"/>
      <c r="D6" s="218"/>
      <c r="E6" s="218"/>
      <c r="F6" s="218"/>
      <c r="G6" s="218"/>
      <c r="I6" s="131"/>
      <c r="J6" s="131"/>
      <c r="K6" s="131"/>
      <c r="L6" s="131"/>
    </row>
    <row r="7" spans="2:12" ht="24.75" customHeight="1">
      <c r="B7" s="218" t="s">
        <v>140</v>
      </c>
      <c r="C7" s="218"/>
      <c r="D7" s="218"/>
      <c r="E7" s="218"/>
      <c r="F7" s="218"/>
      <c r="G7" s="218"/>
      <c r="I7" s="131"/>
      <c r="J7" s="131"/>
      <c r="K7" s="131"/>
      <c r="L7" s="131"/>
    </row>
    <row r="8" spans="2:12" ht="19.5" customHeight="1">
      <c r="B8" s="219" t="s">
        <v>141</v>
      </c>
      <c r="C8" s="218"/>
      <c r="D8" s="218"/>
      <c r="E8" s="218"/>
      <c r="F8" s="218"/>
      <c r="G8" s="218"/>
      <c r="I8" s="131"/>
      <c r="J8" s="131"/>
      <c r="K8" s="131"/>
      <c r="L8" s="131"/>
    </row>
    <row r="9" spans="2:12" ht="26.25" customHeight="1">
      <c r="B9" s="227" t="s">
        <v>142</v>
      </c>
      <c r="C9" s="221"/>
      <c r="I9" s="131"/>
      <c r="J9" s="131"/>
      <c r="K9" s="131"/>
      <c r="L9" s="131"/>
    </row>
    <row r="10" spans="2:12" ht="21.95" customHeight="1">
      <c r="B10" s="146" t="s">
        <v>143</v>
      </c>
      <c r="C10" s="139">
        <v>0.33</v>
      </c>
      <c r="I10" s="131"/>
      <c r="J10" s="131"/>
      <c r="K10" s="131"/>
      <c r="L10" s="131"/>
    </row>
    <row r="11" spans="2:12" ht="21.6" customHeight="1">
      <c r="B11" s="146" t="s">
        <v>144</v>
      </c>
      <c r="C11" s="133" t="s">
        <v>145</v>
      </c>
      <c r="I11" s="131"/>
      <c r="J11" s="131"/>
      <c r="K11" s="131"/>
      <c r="L11" s="131"/>
    </row>
    <row r="12" spans="2:12" ht="21.6" customHeight="1">
      <c r="B12" s="134" t="s">
        <v>146</v>
      </c>
      <c r="C12" s="140">
        <v>0.16500000000000001</v>
      </c>
      <c r="I12" s="131"/>
      <c r="J12" s="131"/>
      <c r="K12" s="131"/>
      <c r="L12" s="131"/>
    </row>
    <row r="13" spans="2:12" ht="21.6" customHeight="1">
      <c r="B13" s="134" t="s">
        <v>147</v>
      </c>
      <c r="C13" s="133" t="s">
        <v>145</v>
      </c>
      <c r="I13" s="131"/>
      <c r="J13" s="131"/>
      <c r="K13" s="131"/>
      <c r="L13" s="131"/>
    </row>
    <row r="14" spans="2:12" ht="8.25" customHeight="1">
      <c r="I14" s="131"/>
      <c r="J14" s="131"/>
      <c r="K14" s="131"/>
      <c r="L14" s="131"/>
    </row>
    <row r="15" spans="2:12" ht="15.95" customHeight="1">
      <c r="B15" s="136" t="s">
        <v>148</v>
      </c>
      <c r="I15" s="131"/>
      <c r="J15" s="131"/>
      <c r="K15" s="131"/>
      <c r="L15" s="131"/>
    </row>
    <row r="16" spans="2:12" ht="13.5" customHeight="1">
      <c r="B16" s="135"/>
      <c r="I16" s="131"/>
      <c r="J16" s="131"/>
      <c r="K16" s="131"/>
      <c r="L16" s="131"/>
    </row>
    <row r="17" spans="2:12" ht="15.95" customHeight="1">
      <c r="B17" s="136" t="s">
        <v>149</v>
      </c>
      <c r="I17" s="131"/>
      <c r="J17" s="131"/>
      <c r="K17" s="131"/>
      <c r="L17" s="131"/>
    </row>
    <row r="18" spans="2:12" ht="15.95" customHeight="1">
      <c r="B18" s="137"/>
      <c r="C18" s="137"/>
      <c r="D18" s="137"/>
      <c r="E18" s="137"/>
      <c r="F18" s="137"/>
      <c r="G18" s="137"/>
      <c r="I18" s="131"/>
      <c r="J18" s="131"/>
      <c r="K18" s="131"/>
      <c r="L18" s="131"/>
    </row>
    <row r="19" spans="2:12" ht="23.25" customHeight="1">
      <c r="B19" s="138" t="s">
        <v>150</v>
      </c>
      <c r="C19" s="137"/>
      <c r="D19" s="137"/>
      <c r="E19" s="137"/>
      <c r="F19" s="137"/>
      <c r="G19" s="137"/>
      <c r="I19" s="131"/>
      <c r="J19" s="131"/>
      <c r="K19" s="131"/>
      <c r="L19" s="131"/>
    </row>
    <row r="20" spans="2:12" ht="38.25" customHeight="1">
      <c r="B20" s="219" t="s">
        <v>151</v>
      </c>
      <c r="C20" s="218"/>
      <c r="D20" s="218"/>
      <c r="E20" s="218"/>
      <c r="F20" s="218"/>
      <c r="G20" s="218"/>
      <c r="I20" s="131"/>
      <c r="J20" s="131"/>
      <c r="K20" s="131"/>
      <c r="L20" s="131"/>
    </row>
    <row r="21" spans="2:12" ht="15.95" customHeight="1">
      <c r="B21" s="137"/>
      <c r="C21" s="137"/>
      <c r="D21" s="137"/>
      <c r="E21" s="137"/>
      <c r="F21" s="137"/>
      <c r="G21" s="137"/>
      <c r="I21" s="131"/>
      <c r="J21" s="131"/>
      <c r="K21" s="131"/>
      <c r="L21" s="131"/>
    </row>
    <row r="22" spans="2:12" ht="15.95" customHeight="1">
      <c r="B22" s="138" t="s">
        <v>152</v>
      </c>
      <c r="C22" s="137"/>
      <c r="D22" s="137"/>
      <c r="E22" s="137"/>
      <c r="F22" s="137"/>
      <c r="G22" s="137"/>
      <c r="I22" s="131"/>
      <c r="J22" s="131"/>
      <c r="K22" s="131"/>
      <c r="L22" s="131"/>
    </row>
    <row r="23" spans="2:12" ht="30.75" customHeight="1">
      <c r="B23" s="219" t="s">
        <v>153</v>
      </c>
      <c r="C23" s="218"/>
      <c r="D23" s="218"/>
      <c r="E23" s="218"/>
      <c r="F23" s="218"/>
      <c r="G23" s="218"/>
      <c r="I23" s="131"/>
      <c r="J23" s="131"/>
      <c r="K23" s="131"/>
      <c r="L23" s="131"/>
    </row>
    <row r="24" spans="2:12" ht="26.25" customHeight="1">
      <c r="B24" s="219" t="s">
        <v>154</v>
      </c>
      <c r="C24" s="218"/>
      <c r="D24" s="218"/>
      <c r="E24" s="218"/>
      <c r="F24" s="218"/>
      <c r="G24" s="218"/>
      <c r="I24" s="131"/>
      <c r="J24" s="131"/>
      <c r="K24" s="131"/>
      <c r="L24" s="131"/>
    </row>
    <row r="25" spans="2:12" ht="36" customHeight="1">
      <c r="B25" s="219" t="s">
        <v>325</v>
      </c>
      <c r="C25" s="218"/>
      <c r="D25" s="218"/>
      <c r="E25" s="218"/>
      <c r="F25" s="218"/>
      <c r="G25" s="218"/>
      <c r="I25" s="131"/>
      <c r="J25" s="131"/>
      <c r="K25" s="131"/>
      <c r="L25" s="131"/>
    </row>
    <row r="26" spans="2:12" ht="30" customHeight="1">
      <c r="B26" s="219" t="s">
        <v>155</v>
      </c>
      <c r="C26" s="218"/>
      <c r="D26" s="218"/>
      <c r="E26" s="218"/>
      <c r="F26" s="218"/>
      <c r="G26" s="218"/>
      <c r="I26" s="131"/>
      <c r="J26" s="131"/>
      <c r="K26" s="131"/>
      <c r="L26" s="131"/>
    </row>
    <row r="27" spans="2:12" ht="15.95" customHeight="1">
      <c r="B27" s="141" t="s">
        <v>156</v>
      </c>
      <c r="C27" s="142"/>
      <c r="D27" s="142"/>
      <c r="E27" s="142"/>
      <c r="F27" s="142"/>
      <c r="G27" s="142"/>
      <c r="I27" s="131"/>
      <c r="J27" s="131"/>
      <c r="K27" s="131"/>
      <c r="L27" s="131"/>
    </row>
    <row r="28" spans="2:12" ht="24.75" customHeight="1">
      <c r="B28" s="218" t="s">
        <v>157</v>
      </c>
      <c r="C28" s="218"/>
      <c r="D28" s="218"/>
      <c r="E28" s="218"/>
      <c r="F28" s="218"/>
      <c r="G28" s="218"/>
      <c r="I28" s="131"/>
      <c r="J28" s="131"/>
      <c r="K28" s="131"/>
      <c r="L28" s="131"/>
    </row>
    <row r="29" spans="2:12" ht="27.75" customHeight="1">
      <c r="B29" s="218" t="s">
        <v>158</v>
      </c>
      <c r="C29" s="218"/>
      <c r="D29" s="218"/>
      <c r="E29" s="218"/>
      <c r="F29" s="218"/>
      <c r="G29" s="218"/>
      <c r="I29" s="131"/>
      <c r="J29" s="131"/>
      <c r="K29" s="131"/>
      <c r="L29" s="131"/>
    </row>
    <row r="30" spans="2:12" ht="21.75" customHeight="1">
      <c r="B30" s="218" t="s">
        <v>269</v>
      </c>
      <c r="C30" s="218"/>
      <c r="D30" s="218"/>
      <c r="E30" s="218"/>
      <c r="F30" s="218"/>
      <c r="G30" s="218"/>
      <c r="I30" s="131"/>
      <c r="J30" s="131"/>
      <c r="K30" s="131"/>
      <c r="L30" s="131"/>
    </row>
    <row r="31" spans="2:12" ht="24.75" customHeight="1">
      <c r="B31" s="219" t="s">
        <v>159</v>
      </c>
      <c r="C31" s="218"/>
      <c r="D31" s="218"/>
      <c r="E31" s="218"/>
      <c r="F31" s="218"/>
      <c r="G31" s="218"/>
      <c r="I31" s="131"/>
      <c r="J31" s="131"/>
      <c r="K31" s="131"/>
      <c r="L31" s="131"/>
    </row>
    <row r="32" spans="2:12" ht="15.95" customHeight="1">
      <c r="B32" s="137"/>
      <c r="C32" s="137"/>
      <c r="D32" s="137"/>
      <c r="E32" s="137"/>
      <c r="F32" s="137"/>
      <c r="G32" s="137"/>
      <c r="I32" s="131"/>
      <c r="J32" s="131"/>
      <c r="K32" s="131"/>
      <c r="L32" s="131"/>
    </row>
    <row r="33" spans="1:12" ht="15.95" customHeight="1">
      <c r="A33" s="131"/>
      <c r="B33" s="131"/>
      <c r="C33" s="131"/>
      <c r="D33" s="131"/>
      <c r="E33" s="131"/>
      <c r="F33" s="131"/>
      <c r="G33" s="131"/>
      <c r="H33" s="131"/>
      <c r="I33" s="131"/>
      <c r="J33" s="131"/>
      <c r="K33" s="131"/>
      <c r="L33" s="131"/>
    </row>
  </sheetData>
  <sheetProtection algorithmName="SHA-512" hashValue="I3H5mziCMgpJWokoLOtU3UEJk6y6nxc4Jk6ynNMtCgmMsquR+Pv/IoDhL5uXjVhwGV5r1TYvegoFxHXRm7jyLA==" saltValue="zgXJAlfI5Sg/mAZHmDJ6zg==" spinCount="100000" sheet="1" objects="1" scenarios="1"/>
  <mergeCells count="15">
    <mergeCell ref="B29:G29"/>
    <mergeCell ref="B30:G30"/>
    <mergeCell ref="B31:G31"/>
    <mergeCell ref="B20:G20"/>
    <mergeCell ref="B23:G23"/>
    <mergeCell ref="B24:G24"/>
    <mergeCell ref="B25:G25"/>
    <mergeCell ref="B26:G26"/>
    <mergeCell ref="B28:G28"/>
    <mergeCell ref="B9:C9"/>
    <mergeCell ref="B2:G2"/>
    <mergeCell ref="B5:G5"/>
    <mergeCell ref="B6:G6"/>
    <mergeCell ref="B7:G7"/>
    <mergeCell ref="B8:G8"/>
  </mergeCells>
  <hyperlinks>
    <hyperlink ref="I2" location="'Home FR'!A1" tooltip="Home" display="Ç" xr:uid="{7215A61A-8969-48AF-A268-58C783B8D189}"/>
    <hyperlink ref="L2" location="'2 FR'!A1" tooltip="Page suivante" display="Æ" xr:uid="{EFD6D862-E1B8-438F-A051-556740F4AC7B}"/>
  </hyperlinks>
  <pageMargins left="0.7" right="0.7" top="0.75" bottom="0.75" header="0.3" footer="0.3"/>
  <pageSetup paperSize="9" scale="65" orientation="landscape" r:id="rId1"/>
  <headerFooter>
    <oddHeader>&amp;C&amp;Z&amp;F</oddHeader>
    <oddFooter>&amp;C&amp;P/&amp;N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28A2-B399-4A65-A2B0-E49564B468B9}">
  <sheetPr>
    <tabColor theme="3" tint="0.79998168889431442"/>
    <pageSetUpPr autoPageBreaks="0" fitToPage="1"/>
  </sheetPr>
  <dimension ref="A2:L134"/>
  <sheetViews>
    <sheetView showGridLines="0" showRowColHeaders="0" topLeftCell="A91" zoomScaleNormal="100" workbookViewId="0">
      <selection activeCell="B98" sqref="B98:C111"/>
    </sheetView>
  </sheetViews>
  <sheetFormatPr defaultColWidth="9.140625" defaultRowHeight="15.95" customHeight="1"/>
  <cols>
    <col min="1" max="1" width="5.7109375" style="6" customWidth="1"/>
    <col min="2" max="2" width="59" style="6" customWidth="1"/>
    <col min="3" max="3" width="28.28515625" style="6" customWidth="1"/>
    <col min="4" max="4" width="40.28515625" style="6" customWidth="1"/>
    <col min="5" max="5" width="34.140625" style="7" customWidth="1"/>
    <col min="6" max="6" width="39.5703125" style="6" customWidth="1"/>
    <col min="7" max="7" width="22.5703125" style="6" customWidth="1"/>
    <col min="8" max="14" width="5.7109375" style="6" customWidth="1"/>
    <col min="15" max="16384" width="9.140625" style="6"/>
  </cols>
  <sheetData>
    <row r="2" spans="2:12" ht="30" customHeight="1" thickBot="1">
      <c r="B2" s="226" t="s">
        <v>160</v>
      </c>
      <c r="C2" s="226"/>
      <c r="D2" s="226"/>
      <c r="E2" s="226"/>
      <c r="F2" s="226"/>
      <c r="G2" s="226"/>
      <c r="I2" s="1" t="s">
        <v>0</v>
      </c>
      <c r="J2" s="2" t="s">
        <v>1</v>
      </c>
      <c r="K2" s="144" t="s">
        <v>2</v>
      </c>
      <c r="L2" s="3" t="s">
        <v>3</v>
      </c>
    </row>
    <row r="3" spans="2:12" ht="15.95" customHeight="1">
      <c r="G3" s="147" t="s">
        <v>161</v>
      </c>
      <c r="I3" s="4"/>
      <c r="J3" s="4"/>
      <c r="K3" s="4"/>
      <c r="L3" s="4"/>
    </row>
    <row r="4" spans="2:12" ht="26.1" customHeight="1">
      <c r="B4" s="105" t="s">
        <v>162</v>
      </c>
      <c r="G4" s="123"/>
      <c r="I4" s="5"/>
      <c r="J4" s="5"/>
      <c r="K4" s="5"/>
      <c r="L4" s="5"/>
    </row>
    <row r="5" spans="2:12" ht="23.1" customHeight="1">
      <c r="B5" s="106" t="s">
        <v>163</v>
      </c>
      <c r="C5" s="8"/>
      <c r="D5" s="8"/>
      <c r="E5" s="8"/>
      <c r="F5" s="8"/>
      <c r="G5" s="8"/>
      <c r="I5" s="5"/>
      <c r="J5" s="5"/>
      <c r="K5" s="5"/>
      <c r="L5" s="5"/>
    </row>
    <row r="6" spans="2:12" ht="15.95" customHeight="1">
      <c r="B6" s="20" t="s">
        <v>146</v>
      </c>
      <c r="C6" s="82" t="s">
        <v>164</v>
      </c>
      <c r="D6" s="82" t="s">
        <v>165</v>
      </c>
      <c r="E6" s="80" t="s">
        <v>166</v>
      </c>
      <c r="F6" s="10" t="s">
        <v>167</v>
      </c>
      <c r="G6" s="9" t="s">
        <v>168</v>
      </c>
      <c r="I6" s="5"/>
      <c r="J6" s="5"/>
      <c r="K6" s="5"/>
      <c r="L6" s="5"/>
    </row>
    <row r="7" spans="2:12" ht="15.95" customHeight="1">
      <c r="B7" s="33" t="s">
        <v>169</v>
      </c>
      <c r="C7" s="120">
        <v>0</v>
      </c>
      <c r="D7" s="120"/>
      <c r="E7" s="83">
        <f t="shared" ref="E7:E13" si="0">C7-D7</f>
        <v>0</v>
      </c>
      <c r="F7" s="120">
        <v>0</v>
      </c>
      <c r="G7" s="36">
        <f t="shared" ref="G7:G13" si="1">F7-E7</f>
        <v>0</v>
      </c>
      <c r="I7" s="5"/>
      <c r="J7" s="5"/>
      <c r="K7" s="5"/>
      <c r="L7" s="5"/>
    </row>
    <row r="8" spans="2:12" ht="15.95" customHeight="1">
      <c r="B8" s="23" t="s">
        <v>170</v>
      </c>
      <c r="C8" s="121">
        <v>0</v>
      </c>
      <c r="D8" s="121">
        <v>0</v>
      </c>
      <c r="E8" s="81">
        <f t="shared" si="0"/>
        <v>0</v>
      </c>
      <c r="F8" s="121">
        <v>0</v>
      </c>
      <c r="G8" s="26">
        <f t="shared" si="1"/>
        <v>0</v>
      </c>
      <c r="I8" s="5"/>
      <c r="J8" s="5"/>
      <c r="K8" s="5"/>
      <c r="L8" s="5"/>
    </row>
    <row r="9" spans="2:12" ht="15.95" customHeight="1">
      <c r="B9" s="23" t="s">
        <v>171</v>
      </c>
      <c r="C9" s="121">
        <v>0</v>
      </c>
      <c r="D9" s="121">
        <v>0</v>
      </c>
      <c r="E9" s="81">
        <f t="shared" si="0"/>
        <v>0</v>
      </c>
      <c r="F9" s="121">
        <v>0</v>
      </c>
      <c r="G9" s="26">
        <f t="shared" si="1"/>
        <v>0</v>
      </c>
      <c r="I9" s="5"/>
      <c r="J9" s="5"/>
      <c r="K9" s="5"/>
      <c r="L9" s="5"/>
    </row>
    <row r="10" spans="2:12" ht="15.95" customHeight="1">
      <c r="B10" s="23" t="s">
        <v>172</v>
      </c>
      <c r="C10" s="121">
        <v>0</v>
      </c>
      <c r="D10" s="121">
        <v>0</v>
      </c>
      <c r="E10" s="81">
        <f t="shared" si="0"/>
        <v>0</v>
      </c>
      <c r="F10" s="121">
        <v>0</v>
      </c>
      <c r="G10" s="26">
        <f t="shared" si="1"/>
        <v>0</v>
      </c>
      <c r="I10" s="5"/>
      <c r="J10" s="5"/>
      <c r="K10" s="5"/>
      <c r="L10" s="5"/>
    </row>
    <row r="11" spans="2:12" ht="15.95" customHeight="1">
      <c r="B11" s="23" t="s">
        <v>173</v>
      </c>
      <c r="C11" s="121">
        <v>0</v>
      </c>
      <c r="D11" s="121">
        <v>0</v>
      </c>
      <c r="E11" s="81">
        <f t="shared" si="0"/>
        <v>0</v>
      </c>
      <c r="F11" s="121">
        <v>0</v>
      </c>
      <c r="G11" s="26">
        <f t="shared" si="1"/>
        <v>0</v>
      </c>
      <c r="I11" s="5"/>
      <c r="J11" s="5"/>
      <c r="K11" s="5"/>
      <c r="L11" s="5"/>
    </row>
    <row r="12" spans="2:12" ht="15.95" customHeight="1">
      <c r="B12" s="23" t="s">
        <v>174</v>
      </c>
      <c r="C12" s="121">
        <v>0</v>
      </c>
      <c r="D12" s="121">
        <v>0</v>
      </c>
      <c r="E12" s="81">
        <f t="shared" si="0"/>
        <v>0</v>
      </c>
      <c r="F12" s="121">
        <v>0</v>
      </c>
      <c r="G12" s="26">
        <v>0</v>
      </c>
      <c r="I12" s="5"/>
      <c r="J12" s="5"/>
      <c r="K12" s="5"/>
      <c r="L12" s="5"/>
    </row>
    <row r="13" spans="2:12" ht="15.95" customHeight="1">
      <c r="B13" s="27" t="s">
        <v>175</v>
      </c>
      <c r="C13" s="122">
        <v>0</v>
      </c>
      <c r="D13" s="122">
        <v>0</v>
      </c>
      <c r="E13" s="84">
        <f t="shared" si="0"/>
        <v>0</v>
      </c>
      <c r="F13" s="122">
        <v>0</v>
      </c>
      <c r="G13" s="31">
        <f t="shared" si="1"/>
        <v>0</v>
      </c>
      <c r="I13" s="5"/>
      <c r="J13" s="5"/>
      <c r="K13" s="5"/>
      <c r="L13" s="5"/>
    </row>
    <row r="14" spans="2:12" ht="15.95" customHeight="1">
      <c r="B14" s="148" t="s">
        <v>176</v>
      </c>
      <c r="C14" s="12">
        <f>SUM(C7:C13)</f>
        <v>0</v>
      </c>
      <c r="D14" s="12">
        <f>SUM(D7:D13)</f>
        <v>0</v>
      </c>
      <c r="E14" s="12">
        <f>SUM(E7:E13)</f>
        <v>0</v>
      </c>
      <c r="F14" s="12">
        <f>SUM(F7:F13)</f>
        <v>0</v>
      </c>
      <c r="G14" s="12">
        <f>SUM(G7:G13)</f>
        <v>0</v>
      </c>
      <c r="I14" s="5"/>
      <c r="J14" s="5"/>
      <c r="K14" s="5"/>
      <c r="L14" s="5"/>
    </row>
    <row r="15" spans="2:12" ht="15.95" customHeight="1">
      <c r="B15" s="13"/>
      <c r="C15" s="13"/>
      <c r="D15" s="8"/>
      <c r="E15" s="14"/>
      <c r="F15" s="13"/>
      <c r="G15" s="13"/>
      <c r="I15" s="5"/>
      <c r="J15" s="5"/>
      <c r="K15" s="5"/>
      <c r="L15" s="5"/>
    </row>
    <row r="16" spans="2:12" ht="15.95" customHeight="1">
      <c r="B16" s="149" t="s">
        <v>177</v>
      </c>
      <c r="C16" s="82" t="s">
        <v>164</v>
      </c>
      <c r="D16" s="82" t="s">
        <v>165</v>
      </c>
      <c r="E16" s="80" t="s">
        <v>166</v>
      </c>
      <c r="F16" s="10" t="s">
        <v>167</v>
      </c>
      <c r="G16" s="9" t="s">
        <v>168</v>
      </c>
      <c r="I16" s="5"/>
      <c r="J16" s="5"/>
      <c r="K16" s="5"/>
      <c r="L16" s="5"/>
    </row>
    <row r="17" spans="2:12" ht="15.95" customHeight="1">
      <c r="B17" s="33" t="s">
        <v>178</v>
      </c>
      <c r="C17" s="120">
        <v>0</v>
      </c>
      <c r="D17" s="120">
        <v>0</v>
      </c>
      <c r="E17" s="83">
        <f>C17-D17</f>
        <v>0</v>
      </c>
      <c r="F17" s="120">
        <v>0</v>
      </c>
      <c r="G17" s="36">
        <f>F17-E17</f>
        <v>0</v>
      </c>
      <c r="I17" s="5"/>
      <c r="J17" s="5"/>
      <c r="K17" s="5"/>
      <c r="L17" s="5"/>
    </row>
    <row r="18" spans="2:12" ht="15.95" customHeight="1">
      <c r="B18" s="150" t="s">
        <v>179</v>
      </c>
      <c r="C18" s="85">
        <v>0</v>
      </c>
      <c r="D18" s="85">
        <v>0</v>
      </c>
      <c r="E18" s="86"/>
      <c r="F18" s="122">
        <v>0</v>
      </c>
      <c r="G18" s="31">
        <f>F18</f>
        <v>0</v>
      </c>
      <c r="I18" s="5"/>
      <c r="J18" s="5"/>
      <c r="K18" s="5"/>
      <c r="L18" s="5"/>
    </row>
    <row r="19" spans="2:12" ht="15.95" customHeight="1">
      <c r="B19" s="148" t="s">
        <v>176</v>
      </c>
      <c r="C19" s="12">
        <f>SUM(C17:C18)</f>
        <v>0</v>
      </c>
      <c r="D19" s="12">
        <f>SUM(D17:D18)</f>
        <v>0</v>
      </c>
      <c r="E19" s="12">
        <f>SUM(E17:E18)</f>
        <v>0</v>
      </c>
      <c r="F19" s="12">
        <f>SUM(F17:F18)</f>
        <v>0</v>
      </c>
      <c r="G19" s="12">
        <f>SUM(G17:G18)</f>
        <v>0</v>
      </c>
      <c r="I19" s="5"/>
      <c r="J19" s="5"/>
      <c r="K19" s="5"/>
      <c r="L19" s="5"/>
    </row>
    <row r="20" spans="2:12" ht="15.95" customHeight="1">
      <c r="B20" s="8"/>
      <c r="C20" s="13"/>
      <c r="D20" s="13"/>
      <c r="E20" s="14"/>
      <c r="F20" s="8"/>
      <c r="G20" s="13"/>
      <c r="I20" s="5"/>
      <c r="J20" s="5"/>
      <c r="K20" s="5"/>
      <c r="L20" s="5"/>
    </row>
    <row r="21" spans="2:12" ht="15.95" customHeight="1">
      <c r="B21" s="149" t="s">
        <v>180</v>
      </c>
      <c r="C21" s="82" t="s">
        <v>164</v>
      </c>
      <c r="D21" s="9" t="s">
        <v>181</v>
      </c>
      <c r="E21" s="80" t="s">
        <v>166</v>
      </c>
      <c r="F21" s="10" t="s">
        <v>167</v>
      </c>
      <c r="G21" s="9" t="s">
        <v>168</v>
      </c>
      <c r="I21" s="5"/>
      <c r="J21" s="5"/>
      <c r="K21" s="5"/>
      <c r="L21" s="5"/>
    </row>
    <row r="22" spans="2:12" ht="15.95" customHeight="1">
      <c r="B22" s="33" t="s">
        <v>182</v>
      </c>
      <c r="C22" s="120">
        <v>0</v>
      </c>
      <c r="D22" s="120">
        <v>0</v>
      </c>
      <c r="E22" s="83">
        <f>C22-D22</f>
        <v>0</v>
      </c>
      <c r="F22" s="120">
        <v>0</v>
      </c>
      <c r="G22" s="36">
        <f>F22-E22</f>
        <v>0</v>
      </c>
      <c r="I22" s="5"/>
      <c r="J22" s="5"/>
      <c r="K22" s="5"/>
      <c r="L22" s="5"/>
    </row>
    <row r="23" spans="2:12" ht="15.95" customHeight="1">
      <c r="B23" s="23" t="s">
        <v>183</v>
      </c>
      <c r="C23" s="121">
        <v>0</v>
      </c>
      <c r="D23" s="121">
        <v>0</v>
      </c>
      <c r="E23" s="81">
        <f>C23-D23</f>
        <v>0</v>
      </c>
      <c r="F23" s="121">
        <v>0</v>
      </c>
      <c r="G23" s="26">
        <f>F23-E23</f>
        <v>0</v>
      </c>
      <c r="I23" s="5"/>
      <c r="J23" s="5"/>
      <c r="K23" s="5"/>
      <c r="L23" s="5"/>
    </row>
    <row r="24" spans="2:12" s="15" customFormat="1" ht="15.95" customHeight="1">
      <c r="B24" s="27" t="s">
        <v>184</v>
      </c>
      <c r="C24" s="122">
        <v>0</v>
      </c>
      <c r="D24" s="122">
        <v>0</v>
      </c>
      <c r="E24" s="84">
        <f>C24-D24</f>
        <v>0</v>
      </c>
      <c r="F24" s="122">
        <v>0</v>
      </c>
      <c r="G24" s="31">
        <f>F24-E24</f>
        <v>0</v>
      </c>
      <c r="I24" s="5"/>
      <c r="J24" s="5"/>
      <c r="K24" s="5"/>
      <c r="L24" s="5"/>
    </row>
    <row r="25" spans="2:12" s="15" customFormat="1" ht="15.95" customHeight="1">
      <c r="B25" s="148" t="s">
        <v>176</v>
      </c>
      <c r="C25" s="12">
        <f>SUM(C22:C24)</f>
        <v>0</v>
      </c>
      <c r="D25" s="12">
        <f>SUM(D22:D24)</f>
        <v>0</v>
      </c>
      <c r="E25" s="12">
        <f>SUM(E22:E24)</f>
        <v>0</v>
      </c>
      <c r="F25" s="12">
        <f>SUM(F22:F24)</f>
        <v>0</v>
      </c>
      <c r="G25" s="12">
        <f>SUM(G22:G24)</f>
        <v>0</v>
      </c>
      <c r="I25" s="5"/>
      <c r="J25" s="5"/>
      <c r="K25" s="5"/>
      <c r="L25" s="5"/>
    </row>
    <row r="26" spans="2:12" s="15" customFormat="1" ht="15.95" customHeight="1">
      <c r="B26" s="13"/>
      <c r="C26" s="16"/>
      <c r="D26" s="16"/>
      <c r="E26" s="14"/>
      <c r="F26" s="16"/>
      <c r="G26" s="16"/>
      <c r="I26" s="5"/>
      <c r="J26" s="5"/>
      <c r="K26" s="5"/>
      <c r="L26" s="5"/>
    </row>
    <row r="27" spans="2:12" s="15" customFormat="1" ht="15.95" customHeight="1">
      <c r="B27" s="17" t="s">
        <v>176</v>
      </c>
      <c r="C27" s="18">
        <f>C14+C19+C25</f>
        <v>0</v>
      </c>
      <c r="D27" s="18">
        <f>D14+D19+D25</f>
        <v>0</v>
      </c>
      <c r="E27" s="18">
        <f>E14+E19+E25</f>
        <v>0</v>
      </c>
      <c r="F27" s="18">
        <f>F14+F19+F25</f>
        <v>0</v>
      </c>
      <c r="G27" s="18">
        <f>G14+G19+G25</f>
        <v>0</v>
      </c>
      <c r="I27" s="5"/>
      <c r="J27" s="5"/>
      <c r="K27" s="5"/>
      <c r="L27" s="5"/>
    </row>
    <row r="28" spans="2:12" s="15" customFormat="1" ht="15.95" customHeight="1">
      <c r="B28" s="8"/>
      <c r="C28" s="13"/>
      <c r="D28" s="13"/>
      <c r="E28" s="19"/>
      <c r="F28" s="13"/>
      <c r="G28" s="13"/>
      <c r="I28" s="5"/>
      <c r="J28" s="5"/>
      <c r="K28" s="5"/>
      <c r="L28" s="5"/>
    </row>
    <row r="29" spans="2:12" s="15" customFormat="1" ht="23.1" customHeight="1">
      <c r="B29" s="106" t="s">
        <v>185</v>
      </c>
      <c r="C29" s="13"/>
      <c r="D29" s="13"/>
      <c r="E29" s="19"/>
      <c r="F29" s="13"/>
      <c r="G29" s="13"/>
      <c r="I29" s="5"/>
      <c r="J29" s="5"/>
      <c r="K29" s="5"/>
      <c r="L29" s="5"/>
    </row>
    <row r="30" spans="2:12" s="15" customFormat="1" ht="15.95" customHeight="1">
      <c r="B30" s="151" t="s">
        <v>186</v>
      </c>
      <c r="C30" s="152"/>
      <c r="D30" s="152"/>
      <c r="E30" s="153">
        <f>G14</f>
        <v>0</v>
      </c>
      <c r="F30" s="13"/>
      <c r="G30" s="13"/>
      <c r="I30" s="5"/>
      <c r="J30" s="5"/>
      <c r="K30" s="5"/>
      <c r="L30" s="5"/>
    </row>
    <row r="31" spans="2:12" s="15" customFormat="1" ht="15.95" customHeight="1">
      <c r="B31" s="23" t="s">
        <v>187</v>
      </c>
      <c r="C31" s="24" t="s">
        <v>188</v>
      </c>
      <c r="D31" s="25">
        <v>0.16500000000000001</v>
      </c>
      <c r="E31" s="26">
        <f>$E$30*$D$31</f>
        <v>0</v>
      </c>
      <c r="F31" s="13"/>
      <c r="G31" s="13"/>
      <c r="I31" s="5"/>
      <c r="J31" s="5"/>
      <c r="K31" s="5"/>
      <c r="L31" s="5"/>
    </row>
    <row r="32" spans="2:12" s="15" customFormat="1" ht="15.95" customHeight="1">
      <c r="B32" s="23"/>
      <c r="C32" s="24" t="s">
        <v>189</v>
      </c>
      <c r="D32" s="119">
        <v>7.0000000000000007E-2</v>
      </c>
      <c r="E32" s="26">
        <f>$E$31*D32</f>
        <v>0</v>
      </c>
      <c r="F32" s="13"/>
      <c r="G32" s="13"/>
      <c r="I32" s="5"/>
      <c r="J32" s="5"/>
      <c r="K32" s="5"/>
      <c r="L32" s="5"/>
    </row>
    <row r="33" spans="2:12" s="15" customFormat="1" ht="15.95" customHeight="1">
      <c r="B33" s="27"/>
      <c r="C33" s="28" t="s">
        <v>190</v>
      </c>
      <c r="D33" s="28"/>
      <c r="E33" s="29">
        <f>$E$31+$E$32</f>
        <v>0</v>
      </c>
      <c r="F33" s="13"/>
      <c r="G33" s="13"/>
      <c r="I33" s="5"/>
      <c r="J33" s="5"/>
      <c r="K33" s="5"/>
      <c r="L33" s="5"/>
    </row>
    <row r="34" spans="2:12" s="15" customFormat="1" ht="15.95" customHeight="1">
      <c r="B34" s="13"/>
      <c r="C34" s="13"/>
      <c r="D34" s="13"/>
      <c r="E34" s="14"/>
      <c r="F34" s="13"/>
      <c r="G34" s="13"/>
      <c r="I34" s="5"/>
      <c r="J34" s="5"/>
      <c r="K34" s="5"/>
      <c r="L34" s="5"/>
    </row>
    <row r="35" spans="2:12" s="15" customFormat="1" ht="15.95" customHeight="1">
      <c r="B35" s="151" t="s">
        <v>191</v>
      </c>
      <c r="C35" s="152"/>
      <c r="D35" s="152"/>
      <c r="E35" s="153">
        <f>G19</f>
        <v>0</v>
      </c>
      <c r="F35" s="8"/>
      <c r="G35" s="13"/>
      <c r="I35" s="5"/>
      <c r="J35" s="5"/>
      <c r="K35" s="5"/>
      <c r="L35" s="5"/>
    </row>
    <row r="36" spans="2:12" s="15" customFormat="1" ht="15.95" customHeight="1">
      <c r="B36" s="23" t="s">
        <v>192</v>
      </c>
      <c r="C36" s="24"/>
      <c r="D36" s="24"/>
      <c r="E36" s="143">
        <v>0</v>
      </c>
      <c r="F36" s="8"/>
      <c r="G36" s="13"/>
      <c r="I36" s="5"/>
      <c r="J36" s="5"/>
      <c r="K36" s="5"/>
      <c r="L36" s="5"/>
    </row>
    <row r="37" spans="2:12" s="15" customFormat="1" ht="15.95" customHeight="1">
      <c r="B37" s="23" t="s">
        <v>193</v>
      </c>
      <c r="C37" s="24"/>
      <c r="D37" s="24"/>
      <c r="E37" s="26">
        <f>$E$35-$E$38</f>
        <v>0</v>
      </c>
      <c r="F37" s="8"/>
      <c r="G37" s="13"/>
      <c r="I37" s="5"/>
      <c r="J37" s="5"/>
      <c r="K37" s="5"/>
      <c r="L37" s="5"/>
    </row>
    <row r="38" spans="2:12" s="15" customFormat="1" ht="15.95" customHeight="1">
      <c r="B38" s="27" t="s">
        <v>194</v>
      </c>
      <c r="C38" s="30"/>
      <c r="D38" s="30"/>
      <c r="E38" s="31">
        <f>IF($E$35-$E$36&gt;0,$E$35-$E$36,0)</f>
        <v>0</v>
      </c>
      <c r="F38" s="32"/>
      <c r="G38" s="13"/>
      <c r="I38" s="5"/>
      <c r="J38" s="5"/>
      <c r="K38" s="5"/>
      <c r="L38" s="5"/>
    </row>
    <row r="39" spans="2:12" s="15" customFormat="1" ht="15.95" customHeight="1">
      <c r="B39" s="33" t="s">
        <v>195</v>
      </c>
      <c r="C39" s="24" t="s">
        <v>196</v>
      </c>
      <c r="D39" s="35">
        <v>0.33</v>
      </c>
      <c r="E39" s="36">
        <f>ROUND($E$37*$D$39,0)</f>
        <v>0</v>
      </c>
      <c r="F39" s="8"/>
      <c r="G39" s="13"/>
      <c r="I39" s="5"/>
      <c r="J39" s="5"/>
      <c r="K39" s="5"/>
      <c r="L39" s="5"/>
    </row>
    <row r="40" spans="2:12" s="15" customFormat="1" ht="15.95" customHeight="1">
      <c r="B40" s="37"/>
      <c r="C40" s="24" t="s">
        <v>197</v>
      </c>
      <c r="D40" s="119">
        <v>0.5</v>
      </c>
      <c r="E40" s="26">
        <f>$E$38*$D$40</f>
        <v>0</v>
      </c>
      <c r="F40" s="8"/>
      <c r="G40" s="13"/>
      <c r="I40" s="5"/>
      <c r="J40" s="5"/>
      <c r="K40" s="5"/>
      <c r="L40" s="5"/>
    </row>
    <row r="41" spans="2:12" s="15" customFormat="1" ht="15.95" customHeight="1">
      <c r="B41" s="37"/>
      <c r="C41" s="24" t="s">
        <v>189</v>
      </c>
      <c r="D41" s="119">
        <v>7.0000000000000007E-2</v>
      </c>
      <c r="E41" s="26">
        <f>($E$39+$E$40)*$D$41</f>
        <v>0</v>
      </c>
      <c r="F41" s="8"/>
      <c r="G41" s="13"/>
      <c r="I41" s="5"/>
      <c r="J41" s="5"/>
      <c r="K41" s="5"/>
      <c r="L41" s="5"/>
    </row>
    <row r="42" spans="2:12" s="15" customFormat="1" ht="15.95" customHeight="1">
      <c r="B42" s="38"/>
      <c r="C42" s="28" t="s">
        <v>190</v>
      </c>
      <c r="D42" s="28"/>
      <c r="E42" s="29">
        <f>SUM(E39:E41)</f>
        <v>0</v>
      </c>
      <c r="F42" s="8"/>
      <c r="G42" s="13"/>
      <c r="I42" s="5"/>
      <c r="J42" s="5"/>
      <c r="K42" s="5"/>
      <c r="L42" s="5"/>
    </row>
    <row r="43" spans="2:12" s="15" customFormat="1" ht="15.95" customHeight="1">
      <c r="B43" s="13"/>
      <c r="C43" s="13"/>
      <c r="D43" s="13"/>
      <c r="E43" s="14"/>
      <c r="F43" s="8"/>
      <c r="G43" s="13"/>
      <c r="I43" s="5"/>
      <c r="J43" s="5"/>
      <c r="K43" s="5"/>
      <c r="L43" s="5"/>
    </row>
    <row r="44" spans="2:12" s="15" customFormat="1" ht="15.95" customHeight="1">
      <c r="B44" s="20" t="s">
        <v>198</v>
      </c>
      <c r="C44" s="152"/>
      <c r="D44" s="152"/>
      <c r="E44" s="153">
        <f>G25</f>
        <v>0</v>
      </c>
      <c r="F44" s="8"/>
      <c r="G44" s="13"/>
      <c r="I44" s="5"/>
      <c r="J44" s="5"/>
      <c r="K44" s="5"/>
      <c r="L44" s="5"/>
    </row>
    <row r="45" spans="2:12" ht="15.95" customHeight="1">
      <c r="B45" s="33" t="s">
        <v>195</v>
      </c>
      <c r="C45" s="24" t="s">
        <v>197</v>
      </c>
      <c r="D45" s="119">
        <v>0.5</v>
      </c>
      <c r="E45" s="26">
        <f>$E$44*$D$45</f>
        <v>0</v>
      </c>
      <c r="F45" s="8"/>
      <c r="G45" s="13"/>
      <c r="I45" s="5"/>
      <c r="J45" s="5"/>
      <c r="K45" s="5"/>
      <c r="L45" s="5"/>
    </row>
    <row r="46" spans="2:12" ht="15.95" customHeight="1">
      <c r="B46" s="23"/>
      <c r="C46" s="24" t="s">
        <v>189</v>
      </c>
      <c r="D46" s="119">
        <v>7.0000000000000007E-2</v>
      </c>
      <c r="E46" s="26">
        <f>$E$45*$D$46</f>
        <v>0</v>
      </c>
      <c r="F46" s="8"/>
      <c r="G46" s="13"/>
      <c r="I46" s="5"/>
      <c r="J46" s="5"/>
      <c r="K46" s="5"/>
      <c r="L46" s="5"/>
    </row>
    <row r="47" spans="2:12" ht="15.95" customHeight="1">
      <c r="B47" s="27"/>
      <c r="C47" s="28" t="s">
        <v>190</v>
      </c>
      <c r="D47" s="28"/>
      <c r="E47" s="29">
        <f>SUM(E45:E46)</f>
        <v>0</v>
      </c>
      <c r="F47" s="8"/>
      <c r="G47" s="13"/>
      <c r="I47" s="5"/>
      <c r="J47" s="5"/>
      <c r="K47" s="5"/>
      <c r="L47" s="5"/>
    </row>
    <row r="48" spans="2:12" ht="15.95" customHeight="1">
      <c r="B48" s="8"/>
      <c r="C48" s="13"/>
      <c r="D48" s="13"/>
      <c r="E48" s="39"/>
      <c r="F48" s="8"/>
      <c r="G48" s="13"/>
      <c r="I48" s="5"/>
      <c r="J48" s="5"/>
      <c r="K48" s="5"/>
      <c r="L48" s="5"/>
    </row>
    <row r="49" spans="2:12" ht="15.95" customHeight="1">
      <c r="B49" s="40" t="s">
        <v>199</v>
      </c>
      <c r="C49" s="41"/>
      <c r="D49" s="41"/>
      <c r="E49" s="42">
        <f>E33+E42+E47</f>
        <v>0</v>
      </c>
      <c r="F49" s="8"/>
      <c r="G49" s="13"/>
      <c r="I49" s="5"/>
      <c r="J49" s="5"/>
      <c r="K49" s="5"/>
      <c r="L49" s="5"/>
    </row>
    <row r="50" spans="2:12" ht="15.95" customHeight="1">
      <c r="B50" s="8"/>
      <c r="C50" s="13"/>
      <c r="D50" s="13"/>
      <c r="E50" s="14"/>
      <c r="F50" s="8"/>
      <c r="G50" s="13"/>
      <c r="I50" s="5"/>
      <c r="J50" s="5"/>
      <c r="K50" s="5"/>
      <c r="L50" s="5"/>
    </row>
    <row r="51" spans="2:12" ht="15.95" customHeight="1">
      <c r="B51" s="8"/>
      <c r="C51" s="13"/>
      <c r="D51" s="13"/>
      <c r="E51" s="14"/>
      <c r="F51" s="8"/>
      <c r="G51" s="13"/>
      <c r="I51" s="5"/>
      <c r="J51" s="5"/>
      <c r="K51" s="5"/>
      <c r="L51" s="5"/>
    </row>
    <row r="52" spans="2:12" ht="26.1" customHeight="1">
      <c r="B52" s="105" t="s">
        <v>200</v>
      </c>
      <c r="C52" s="13"/>
      <c r="D52" s="13"/>
      <c r="E52" s="14"/>
      <c r="F52" s="8"/>
      <c r="G52" s="13"/>
      <c r="I52" s="5"/>
      <c r="J52" s="5"/>
      <c r="K52" s="5"/>
      <c r="L52" s="5"/>
    </row>
    <row r="53" spans="2:12" ht="15.95" customHeight="1">
      <c r="B53" s="44" t="s">
        <v>201</v>
      </c>
      <c r="C53" s="76" t="s">
        <v>202</v>
      </c>
      <c r="D53" s="43"/>
      <c r="E53" s="13"/>
      <c r="F53" s="13"/>
      <c r="G53" s="13"/>
      <c r="I53" s="5"/>
      <c r="J53" s="5"/>
      <c r="K53" s="5"/>
      <c r="L53" s="5"/>
    </row>
    <row r="54" spans="2:12" ht="15.95" customHeight="1">
      <c r="B54" s="117">
        <v>0.25</v>
      </c>
      <c r="C54" s="118">
        <v>0.02</v>
      </c>
      <c r="D54" s="43"/>
      <c r="E54" s="13"/>
      <c r="F54" s="13"/>
      <c r="G54" s="13"/>
      <c r="I54" s="5"/>
      <c r="J54" s="5"/>
      <c r="K54" s="5"/>
      <c r="L54" s="5"/>
    </row>
    <row r="55" spans="2:12" ht="15.95" customHeight="1">
      <c r="B55" s="43"/>
      <c r="C55" s="43"/>
      <c r="D55" s="43"/>
      <c r="E55" s="13"/>
      <c r="F55" s="13"/>
      <c r="G55" s="13"/>
      <c r="I55" s="5"/>
      <c r="J55" s="5"/>
      <c r="K55" s="5"/>
      <c r="L55" s="5"/>
    </row>
    <row r="56" spans="2:12" ht="15.95" customHeight="1">
      <c r="B56" s="44" t="s">
        <v>203</v>
      </c>
      <c r="C56" s="45" t="s">
        <v>204</v>
      </c>
      <c r="D56" s="46" t="s">
        <v>205</v>
      </c>
      <c r="E56" s="47" t="s">
        <v>206</v>
      </c>
      <c r="F56" s="46" t="s">
        <v>207</v>
      </c>
      <c r="G56" s="13"/>
      <c r="I56" s="5"/>
      <c r="J56" s="5"/>
      <c r="K56" s="5"/>
      <c r="L56" s="5"/>
    </row>
    <row r="57" spans="2:12" ht="15.95" customHeight="1">
      <c r="B57" s="154" t="s">
        <v>170</v>
      </c>
      <c r="C57" s="48">
        <f t="shared" ref="C57:C62" si="2">G8</f>
        <v>0</v>
      </c>
      <c r="D57" s="78">
        <f t="shared" ref="D57:D64" si="3">C57*$B$54</f>
        <v>0</v>
      </c>
      <c r="E57" s="114">
        <v>20</v>
      </c>
      <c r="F57" s="36">
        <f t="shared" ref="F57:F64" si="4">IF(E57=0,0,PV($C$54,E57,-D57/E57,0,0))</f>
        <v>0</v>
      </c>
      <c r="G57" s="19"/>
      <c r="I57" s="5"/>
      <c r="J57" s="5"/>
      <c r="K57" s="5"/>
      <c r="L57" s="5"/>
    </row>
    <row r="58" spans="2:12" ht="15.95" customHeight="1">
      <c r="B58" s="155" t="s">
        <v>171</v>
      </c>
      <c r="C58" s="11">
        <f t="shared" si="2"/>
        <v>0</v>
      </c>
      <c r="D58" s="77">
        <f t="shared" si="3"/>
        <v>0</v>
      </c>
      <c r="E58" s="115">
        <v>33</v>
      </c>
      <c r="F58" s="26">
        <f t="shared" si="4"/>
        <v>0</v>
      </c>
      <c r="G58" s="19"/>
      <c r="I58" s="5"/>
      <c r="J58" s="5"/>
      <c r="K58" s="5"/>
      <c r="L58" s="5"/>
    </row>
    <row r="59" spans="2:12" ht="15.95" customHeight="1">
      <c r="B59" s="155" t="s">
        <v>172</v>
      </c>
      <c r="C59" s="11">
        <f t="shared" si="2"/>
        <v>0</v>
      </c>
      <c r="D59" s="77">
        <f t="shared" si="3"/>
        <v>0</v>
      </c>
      <c r="E59" s="115">
        <v>5</v>
      </c>
      <c r="F59" s="26">
        <f t="shared" si="4"/>
        <v>0</v>
      </c>
      <c r="G59" s="19"/>
      <c r="I59" s="5"/>
      <c r="J59" s="5"/>
      <c r="K59" s="5"/>
      <c r="L59" s="5"/>
    </row>
    <row r="60" spans="2:12" ht="15.95" customHeight="1">
      <c r="B60" s="155" t="s">
        <v>173</v>
      </c>
      <c r="C60" s="11">
        <f t="shared" si="2"/>
        <v>0</v>
      </c>
      <c r="D60" s="77">
        <f t="shared" si="3"/>
        <v>0</v>
      </c>
      <c r="E60" s="115">
        <v>10</v>
      </c>
      <c r="F60" s="26">
        <f t="shared" si="4"/>
        <v>0</v>
      </c>
      <c r="G60" s="19"/>
      <c r="I60" s="5"/>
      <c r="J60" s="5"/>
      <c r="K60" s="5"/>
      <c r="L60" s="5"/>
    </row>
    <row r="61" spans="2:12" ht="15.95" customHeight="1">
      <c r="B61" s="155" t="s">
        <v>174</v>
      </c>
      <c r="C61" s="11">
        <f t="shared" si="2"/>
        <v>0</v>
      </c>
      <c r="D61" s="77">
        <f t="shared" si="3"/>
        <v>0</v>
      </c>
      <c r="E61" s="115">
        <v>5</v>
      </c>
      <c r="F61" s="26">
        <f t="shared" si="4"/>
        <v>0</v>
      </c>
      <c r="G61" s="19"/>
      <c r="I61" s="5"/>
      <c r="J61" s="5"/>
      <c r="K61" s="5"/>
      <c r="L61" s="5"/>
    </row>
    <row r="62" spans="2:12" ht="15.95" customHeight="1">
      <c r="B62" s="155" t="s">
        <v>208</v>
      </c>
      <c r="C62" s="11">
        <f t="shared" si="2"/>
        <v>0</v>
      </c>
      <c r="D62" s="77">
        <f t="shared" si="3"/>
        <v>0</v>
      </c>
      <c r="E62" s="115">
        <v>0</v>
      </c>
      <c r="F62" s="26">
        <f t="shared" si="4"/>
        <v>0</v>
      </c>
      <c r="G62" s="19"/>
      <c r="I62" s="5"/>
      <c r="J62" s="5"/>
      <c r="K62" s="5"/>
      <c r="L62" s="5"/>
    </row>
    <row r="63" spans="2:12" ht="15.95" customHeight="1">
      <c r="B63" s="33" t="s">
        <v>209</v>
      </c>
      <c r="C63" s="11">
        <f>G17</f>
        <v>0</v>
      </c>
      <c r="D63" s="77">
        <f t="shared" si="3"/>
        <v>0</v>
      </c>
      <c r="E63" s="115">
        <v>0</v>
      </c>
      <c r="F63" s="26">
        <f t="shared" si="4"/>
        <v>0</v>
      </c>
      <c r="G63" s="19"/>
      <c r="I63" s="5"/>
      <c r="J63" s="5"/>
      <c r="K63" s="5"/>
      <c r="L63" s="5"/>
    </row>
    <row r="64" spans="2:12" ht="15.95" customHeight="1">
      <c r="B64" s="156" t="s">
        <v>210</v>
      </c>
      <c r="C64" s="49">
        <f>G18</f>
        <v>0</v>
      </c>
      <c r="D64" s="79">
        <f t="shared" si="3"/>
        <v>0</v>
      </c>
      <c r="E64" s="116">
        <v>10</v>
      </c>
      <c r="F64" s="31">
        <f t="shared" si="4"/>
        <v>0</v>
      </c>
      <c r="G64" s="19"/>
      <c r="I64" s="5"/>
      <c r="J64" s="5"/>
      <c r="K64" s="5"/>
      <c r="L64" s="5"/>
    </row>
    <row r="65" spans="2:12" ht="15.95" customHeight="1">
      <c r="B65" s="50" t="s">
        <v>211</v>
      </c>
      <c r="C65" s="50">
        <f>SUM(C57:C64)</f>
        <v>0</v>
      </c>
      <c r="D65" s="50">
        <f>SUM(D57:D64)</f>
        <v>0</v>
      </c>
      <c r="E65" s="50"/>
      <c r="F65" s="50">
        <f>SUM(F57:F64)</f>
        <v>0</v>
      </c>
      <c r="G65" s="19"/>
      <c r="I65" s="5"/>
      <c r="J65" s="5"/>
      <c r="K65" s="5"/>
      <c r="L65" s="5"/>
    </row>
    <row r="66" spans="2:12" ht="15.95" customHeight="1">
      <c r="B66" s="19"/>
      <c r="C66" s="19"/>
      <c r="D66" s="19"/>
      <c r="E66" s="19"/>
      <c r="F66" s="19"/>
      <c r="G66" s="19"/>
      <c r="I66" s="5"/>
      <c r="J66" s="5"/>
      <c r="K66" s="5"/>
      <c r="L66" s="5"/>
    </row>
    <row r="67" spans="2:12" ht="15.95" customHeight="1">
      <c r="B67" s="19"/>
      <c r="C67" s="19"/>
      <c r="D67" s="19"/>
      <c r="E67" s="19"/>
      <c r="F67" s="19"/>
      <c r="G67" s="19"/>
      <c r="I67" s="5"/>
      <c r="J67" s="5"/>
      <c r="K67" s="5"/>
      <c r="L67" s="5"/>
    </row>
    <row r="68" spans="2:12" ht="26.1" customHeight="1">
      <c r="B68" s="105" t="s">
        <v>212</v>
      </c>
      <c r="C68" s="13"/>
      <c r="D68" s="13"/>
      <c r="E68" s="51"/>
      <c r="F68" s="13"/>
      <c r="G68" s="13"/>
      <c r="I68" s="5"/>
      <c r="J68" s="5"/>
      <c r="K68" s="5"/>
      <c r="L68" s="5"/>
    </row>
    <row r="69" spans="2:12" ht="15.95" customHeight="1">
      <c r="B69" s="33" t="s">
        <v>213</v>
      </c>
      <c r="C69" s="52">
        <f>E49</f>
        <v>0</v>
      </c>
      <c r="D69" s="13"/>
      <c r="E69" s="19"/>
      <c r="F69" s="13"/>
      <c r="G69" s="13"/>
      <c r="I69" s="5"/>
      <c r="J69" s="5"/>
      <c r="K69" s="5"/>
      <c r="L69" s="5"/>
    </row>
    <row r="70" spans="2:12" ht="15.95" customHeight="1">
      <c r="B70" s="23" t="s">
        <v>214</v>
      </c>
      <c r="C70" s="53">
        <f>-F65</f>
        <v>0</v>
      </c>
      <c r="D70" s="13"/>
      <c r="E70" s="19"/>
      <c r="F70" s="13"/>
      <c r="G70" s="13"/>
      <c r="I70" s="5"/>
      <c r="J70" s="5"/>
      <c r="K70" s="5"/>
      <c r="L70" s="5"/>
    </row>
    <row r="71" spans="2:12" ht="15.95" customHeight="1">
      <c r="B71" s="54" t="str">
        <f>IF(C71&lt;0,"Solde: économie","Solde: impôt")</f>
        <v>Solde: impôt</v>
      </c>
      <c r="C71" s="55">
        <f>+C69+C70</f>
        <v>0</v>
      </c>
      <c r="D71" s="13"/>
      <c r="E71" s="19"/>
      <c r="F71" s="13"/>
      <c r="G71" s="13"/>
      <c r="I71" s="5"/>
      <c r="J71" s="5"/>
      <c r="K71" s="5"/>
      <c r="L71" s="5"/>
    </row>
    <row r="72" spans="2:12" ht="15.95" customHeight="1">
      <c r="B72" s="13"/>
      <c r="C72" s="13"/>
      <c r="D72" s="13"/>
      <c r="E72" s="19"/>
      <c r="F72" s="13"/>
      <c r="G72" s="13"/>
      <c r="I72" s="5"/>
      <c r="J72" s="5"/>
      <c r="K72" s="5"/>
      <c r="L72" s="5"/>
    </row>
    <row r="73" spans="2:12" ht="15.95" customHeight="1">
      <c r="B73" s="13"/>
      <c r="C73" s="13"/>
      <c r="D73" s="13"/>
      <c r="E73" s="19"/>
      <c r="F73" s="13"/>
      <c r="G73" s="13"/>
      <c r="I73" s="5"/>
      <c r="J73" s="5"/>
      <c r="K73" s="5"/>
      <c r="L73" s="5"/>
    </row>
    <row r="74" spans="2:12" ht="26.1" customHeight="1">
      <c r="B74" s="105" t="s">
        <v>215</v>
      </c>
      <c r="C74" s="13"/>
      <c r="D74" s="56"/>
      <c r="E74" s="57"/>
      <c r="F74" s="58"/>
      <c r="G74" s="13"/>
      <c r="I74" s="5"/>
      <c r="J74" s="5"/>
      <c r="K74" s="5"/>
      <c r="L74" s="5"/>
    </row>
    <row r="75" spans="2:12" ht="23.1" customHeight="1">
      <c r="B75" s="106" t="s">
        <v>216</v>
      </c>
      <c r="C75" s="13"/>
      <c r="D75" s="56"/>
      <c r="E75" s="57"/>
      <c r="F75" s="58"/>
      <c r="G75" s="13"/>
      <c r="I75" s="5"/>
      <c r="J75" s="5"/>
      <c r="K75" s="5"/>
      <c r="L75" s="5"/>
    </row>
    <row r="76" spans="2:12" ht="15.95" customHeight="1">
      <c r="B76" s="59" t="s">
        <v>217</v>
      </c>
      <c r="C76" s="36">
        <f>C77+C78</f>
        <v>0</v>
      </c>
      <c r="D76" s="56"/>
      <c r="E76" s="57"/>
      <c r="F76" s="58"/>
      <c r="G76" s="13"/>
      <c r="I76" s="5"/>
      <c r="J76" s="5"/>
      <c r="K76" s="5"/>
      <c r="L76" s="5"/>
    </row>
    <row r="77" spans="2:12" ht="15.95" customHeight="1">
      <c r="B77" s="23" t="s">
        <v>218</v>
      </c>
      <c r="C77" s="26">
        <f>'2 FR'!F9</f>
        <v>0</v>
      </c>
      <c r="D77" s="56"/>
      <c r="E77" s="57"/>
      <c r="F77" s="58"/>
      <c r="G77" s="13"/>
      <c r="I77" s="5"/>
      <c r="J77" s="5"/>
      <c r="K77" s="5"/>
      <c r="L77" s="5"/>
    </row>
    <row r="78" spans="2:12" ht="15.95" customHeight="1">
      <c r="B78" s="23" t="s">
        <v>219</v>
      </c>
      <c r="C78" s="26">
        <f>'2 FR'!F7+'2 FR'!F8</f>
        <v>0</v>
      </c>
      <c r="D78" s="56"/>
      <c r="E78" s="57"/>
      <c r="F78" s="58"/>
      <c r="G78" s="13"/>
      <c r="I78" s="5"/>
      <c r="J78" s="5"/>
      <c r="K78" s="5"/>
      <c r="L78" s="5"/>
    </row>
    <row r="79" spans="2:12" ht="15.95" customHeight="1">
      <c r="B79" s="37" t="s">
        <v>220</v>
      </c>
      <c r="C79" s="26">
        <f>'2 FR'!F27-'2 FR'!C76</f>
        <v>0</v>
      </c>
      <c r="D79" s="56"/>
      <c r="E79" s="57"/>
      <c r="F79" s="58"/>
      <c r="G79" s="13"/>
      <c r="I79" s="5"/>
      <c r="J79" s="5"/>
      <c r="K79" s="5"/>
      <c r="L79" s="5"/>
    </row>
    <row r="80" spans="2:12" ht="15.95" customHeight="1">
      <c r="B80" s="54" t="s">
        <v>176</v>
      </c>
      <c r="C80" s="55">
        <f>C76+C79</f>
        <v>0</v>
      </c>
      <c r="D80" s="56"/>
      <c r="E80" s="57"/>
      <c r="F80" s="58"/>
      <c r="G80" s="13"/>
      <c r="I80" s="5"/>
      <c r="J80" s="5"/>
      <c r="K80" s="5"/>
      <c r="L80" s="5"/>
    </row>
    <row r="81" spans="2:12" ht="15.95" customHeight="1">
      <c r="B81" s="13"/>
      <c r="C81" s="13"/>
      <c r="D81" s="56"/>
      <c r="E81" s="57"/>
      <c r="F81" s="58"/>
      <c r="G81" s="13"/>
      <c r="I81" s="5"/>
      <c r="J81" s="5"/>
      <c r="K81" s="5"/>
      <c r="L81" s="5"/>
    </row>
    <row r="82" spans="2:12" ht="23.1" customHeight="1">
      <c r="B82" s="106" t="s">
        <v>221</v>
      </c>
      <c r="C82" s="8"/>
      <c r="D82" s="56"/>
      <c r="E82" s="57"/>
      <c r="F82" s="58"/>
      <c r="G82" s="13"/>
      <c r="I82" s="5"/>
      <c r="J82" s="5"/>
      <c r="K82" s="5"/>
      <c r="L82" s="5"/>
    </row>
    <row r="83" spans="2:12" ht="15.95" customHeight="1">
      <c r="B83" s="60" t="s">
        <v>222</v>
      </c>
      <c r="C83" s="113">
        <v>100000</v>
      </c>
      <c r="D83" s="56"/>
      <c r="E83" s="57"/>
      <c r="F83" s="58"/>
      <c r="G83" s="13"/>
      <c r="I83" s="5"/>
      <c r="J83" s="5"/>
      <c r="K83" s="5"/>
      <c r="L83" s="5"/>
    </row>
    <row r="84" spans="2:12" ht="15.95" customHeight="1">
      <c r="B84" s="61"/>
      <c r="C84" s="61"/>
      <c r="D84" s="56"/>
      <c r="E84" s="57"/>
      <c r="F84" s="58"/>
      <c r="G84" s="13"/>
      <c r="I84" s="5"/>
      <c r="J84" s="5"/>
      <c r="K84" s="5"/>
      <c r="L84" s="5"/>
    </row>
    <row r="85" spans="2:12" ht="23.1" customHeight="1">
      <c r="B85" s="106" t="s">
        <v>223</v>
      </c>
      <c r="C85" s="8"/>
      <c r="D85" s="56"/>
      <c r="E85" s="57"/>
      <c r="F85" s="58"/>
      <c r="G85" s="13"/>
      <c r="I85" s="5"/>
      <c r="J85" s="5"/>
      <c r="K85" s="5"/>
      <c r="L85" s="5"/>
    </row>
    <row r="86" spans="2:12" ht="15.95" customHeight="1">
      <c r="B86" s="33" t="s">
        <v>224</v>
      </c>
      <c r="C86" s="114">
        <v>0</v>
      </c>
      <c r="D86" s="56"/>
      <c r="E86" s="57"/>
      <c r="F86" s="58"/>
      <c r="G86" s="13"/>
      <c r="I86" s="5"/>
      <c r="J86" s="5"/>
      <c r="K86" s="5"/>
      <c r="L86" s="5"/>
    </row>
    <row r="87" spans="2:12" ht="15.95" customHeight="1">
      <c r="B87" s="23" t="s">
        <v>225</v>
      </c>
      <c r="C87" s="115">
        <v>0</v>
      </c>
      <c r="D87" s="56"/>
      <c r="E87" s="57"/>
      <c r="F87" s="58"/>
      <c r="G87" s="13"/>
      <c r="I87" s="5"/>
      <c r="J87" s="5"/>
      <c r="K87" s="5"/>
      <c r="L87" s="5"/>
    </row>
    <row r="88" spans="2:12" ht="15.95" customHeight="1">
      <c r="B88" s="23" t="s">
        <v>226</v>
      </c>
      <c r="C88" s="116">
        <v>0</v>
      </c>
      <c r="D88" s="56"/>
      <c r="E88" s="57"/>
      <c r="F88" s="58"/>
      <c r="G88" s="13"/>
      <c r="I88" s="5"/>
      <c r="J88" s="5"/>
      <c r="K88" s="5"/>
      <c r="L88" s="5"/>
    </row>
    <row r="89" spans="2:12" ht="15.95" customHeight="1">
      <c r="B89" s="23" t="s">
        <v>227</v>
      </c>
      <c r="C89" s="26">
        <f>C80-C83-SUM(C86:C88)</f>
        <v>-100000</v>
      </c>
      <c r="D89" s="56"/>
      <c r="E89" s="57"/>
      <c r="F89" s="58"/>
      <c r="G89" s="13"/>
      <c r="I89" s="5"/>
      <c r="J89" s="5"/>
      <c r="K89" s="5"/>
      <c r="L89" s="5"/>
    </row>
    <row r="90" spans="2:12" ht="15.95" customHeight="1">
      <c r="B90" s="54" t="s">
        <v>176</v>
      </c>
      <c r="C90" s="62">
        <f>SUM(C86:C89)</f>
        <v>-100000</v>
      </c>
      <c r="D90" s="56"/>
      <c r="E90" s="57"/>
      <c r="F90" s="58"/>
      <c r="G90" s="13"/>
      <c r="I90" s="5"/>
      <c r="J90" s="5"/>
      <c r="K90" s="5"/>
      <c r="L90" s="5"/>
    </row>
    <row r="91" spans="2:12" ht="15.95" customHeight="1">
      <c r="B91" s="13"/>
      <c r="C91" s="13"/>
      <c r="D91" s="56"/>
      <c r="E91" s="57"/>
      <c r="F91" s="58"/>
      <c r="G91" s="13"/>
      <c r="I91" s="5"/>
      <c r="J91" s="5"/>
      <c r="K91" s="5"/>
      <c r="L91" s="5"/>
    </row>
    <row r="92" spans="2:12" ht="23.1" customHeight="1">
      <c r="B92" s="106" t="s">
        <v>228</v>
      </c>
      <c r="C92" s="39"/>
      <c r="D92" s="56"/>
      <c r="E92" s="57"/>
      <c r="F92" s="58"/>
      <c r="G92" s="13"/>
      <c r="I92" s="5"/>
      <c r="J92" s="5"/>
      <c r="K92" s="5"/>
      <c r="L92" s="5"/>
    </row>
    <row r="93" spans="2:12" ht="15.95" customHeight="1">
      <c r="B93" s="33" t="s">
        <v>229</v>
      </c>
      <c r="C93" s="52">
        <f>C80</f>
        <v>0</v>
      </c>
      <c r="D93" s="56"/>
      <c r="E93" s="57"/>
      <c r="F93" s="58"/>
      <c r="G93" s="13"/>
      <c r="I93" s="5"/>
      <c r="J93" s="5"/>
      <c r="K93" s="5"/>
      <c r="L93" s="5"/>
    </row>
    <row r="94" spans="2:12" ht="15.95" customHeight="1">
      <c r="B94" s="23" t="s">
        <v>230</v>
      </c>
      <c r="C94" s="53">
        <f>C83</f>
        <v>100000</v>
      </c>
      <c r="D94" s="63">
        <f>IF($C$93=0,0,C94/$C$93)</f>
        <v>0</v>
      </c>
      <c r="E94" s="13"/>
      <c r="F94" s="13"/>
      <c r="G94" s="13"/>
      <c r="I94" s="5"/>
      <c r="J94" s="5"/>
      <c r="K94" s="5"/>
      <c r="L94" s="5"/>
    </row>
    <row r="95" spans="2:12" ht="15.95" customHeight="1">
      <c r="B95" s="27" t="s">
        <v>231</v>
      </c>
      <c r="C95" s="64">
        <f>C90</f>
        <v>-100000</v>
      </c>
      <c r="D95" s="63">
        <f>IF(C93=0,0,C95/$C$93)</f>
        <v>0</v>
      </c>
      <c r="E95" s="13"/>
      <c r="F95" s="13"/>
      <c r="G95" s="13"/>
      <c r="I95" s="5"/>
      <c r="J95" s="5"/>
      <c r="K95" s="5"/>
      <c r="L95" s="5"/>
    </row>
    <row r="96" spans="2:12" ht="15.95" customHeight="1">
      <c r="B96" s="13"/>
      <c r="C96" s="13"/>
      <c r="D96" s="13"/>
      <c r="E96" s="13"/>
      <c r="F96" s="13"/>
      <c r="G96" s="13"/>
      <c r="I96" s="5"/>
      <c r="J96" s="5"/>
      <c r="K96" s="5"/>
      <c r="L96" s="5"/>
    </row>
    <row r="97" spans="2:12" ht="23.1" customHeight="1">
      <c r="B97" s="106" t="s">
        <v>232</v>
      </c>
      <c r="C97" s="13"/>
      <c r="D97" s="13"/>
      <c r="E97" s="39"/>
      <c r="F97" s="13"/>
      <c r="G97" s="13"/>
      <c r="I97" s="5"/>
      <c r="J97" s="5"/>
      <c r="K97" s="5"/>
      <c r="L97" s="5"/>
    </row>
    <row r="98" spans="2:12" ht="15.95" customHeight="1">
      <c r="B98" s="33" t="s">
        <v>233</v>
      </c>
      <c r="C98" s="36">
        <f>C80-C99</f>
        <v>0</v>
      </c>
      <c r="D98" s="13"/>
      <c r="E98" s="6"/>
      <c r="F98" s="13"/>
      <c r="G98" s="13"/>
      <c r="I98" s="5"/>
      <c r="J98" s="5"/>
      <c r="K98" s="5"/>
      <c r="L98" s="5"/>
    </row>
    <row r="99" spans="2:12" ht="15.95" customHeight="1">
      <c r="B99" s="23" t="s">
        <v>234</v>
      </c>
      <c r="C99" s="26">
        <f>(C77+(C78*D95))</f>
        <v>0</v>
      </c>
      <c r="D99" s="13"/>
      <c r="E99" s="6"/>
      <c r="F99" s="65"/>
      <c r="G99" s="16"/>
      <c r="I99" s="5"/>
      <c r="J99" s="5"/>
      <c r="K99" s="5"/>
      <c r="L99" s="5"/>
    </row>
    <row r="100" spans="2:12" ht="15.95" customHeight="1">
      <c r="B100" s="94" t="s">
        <v>328</v>
      </c>
      <c r="C100" s="112">
        <v>0</v>
      </c>
      <c r="D100" s="13"/>
      <c r="E100" s="6"/>
      <c r="F100" s="65"/>
      <c r="G100" s="16"/>
      <c r="I100" s="5"/>
      <c r="J100" s="5"/>
      <c r="K100" s="5"/>
      <c r="L100" s="5"/>
    </row>
    <row r="101" spans="2:12" ht="15.95" customHeight="1">
      <c r="B101" s="94" t="s">
        <v>235</v>
      </c>
      <c r="C101" s="112">
        <v>0</v>
      </c>
      <c r="D101" s="13"/>
      <c r="E101" s="6"/>
      <c r="F101" s="65"/>
      <c r="G101" s="16"/>
      <c r="I101" s="5"/>
      <c r="J101" s="5"/>
      <c r="K101" s="5"/>
      <c r="L101" s="5"/>
    </row>
    <row r="102" spans="2:12" ht="15.95" customHeight="1">
      <c r="B102" s="94" t="s">
        <v>326</v>
      </c>
      <c r="C102" s="112">
        <v>0</v>
      </c>
      <c r="D102" s="13"/>
      <c r="E102" s="6"/>
      <c r="F102" s="65"/>
      <c r="G102" s="16"/>
      <c r="I102" s="5"/>
      <c r="J102" s="5"/>
      <c r="K102" s="5"/>
      <c r="L102" s="5"/>
    </row>
    <row r="103" spans="2:12" ht="15.95" customHeight="1">
      <c r="B103" s="94" t="s">
        <v>236</v>
      </c>
      <c r="C103" s="112">
        <v>0</v>
      </c>
      <c r="D103" s="13"/>
      <c r="E103" s="6"/>
      <c r="F103" s="65"/>
      <c r="G103" s="16"/>
      <c r="I103" s="5"/>
      <c r="J103" s="5"/>
      <c r="K103" s="5"/>
      <c r="L103" s="5"/>
    </row>
    <row r="104" spans="2:12" ht="15.95" customHeight="1">
      <c r="B104" s="94" t="s">
        <v>237</v>
      </c>
      <c r="C104" s="26">
        <f>C99-C100-C101-C102-C103</f>
        <v>0</v>
      </c>
      <c r="D104" s="13"/>
      <c r="E104" s="6"/>
      <c r="F104" s="65"/>
      <c r="G104" s="16"/>
      <c r="I104" s="5"/>
      <c r="J104" s="5"/>
      <c r="K104" s="5"/>
      <c r="L104" s="5"/>
    </row>
    <row r="105" spans="2:12" ht="15.95" customHeight="1">
      <c r="B105" s="37" t="s">
        <v>238</v>
      </c>
      <c r="C105" s="26"/>
      <c r="D105" s="13"/>
      <c r="E105" s="6"/>
      <c r="F105" s="13"/>
      <c r="G105" s="13"/>
      <c r="I105" s="5"/>
      <c r="J105" s="5"/>
      <c r="K105" s="5"/>
      <c r="L105" s="5"/>
    </row>
    <row r="106" spans="2:12" ht="15.95" customHeight="1">
      <c r="B106" s="23" t="s">
        <v>239</v>
      </c>
      <c r="C106" s="26">
        <v>50</v>
      </c>
      <c r="D106" s="13"/>
      <c r="E106" s="6"/>
      <c r="F106" s="13"/>
      <c r="G106" s="13"/>
      <c r="I106" s="5"/>
      <c r="J106" s="5"/>
      <c r="K106" s="5"/>
      <c r="L106" s="5"/>
    </row>
    <row r="107" spans="2:12" ht="15.95" customHeight="1">
      <c r="B107" s="104" t="s">
        <v>329</v>
      </c>
      <c r="C107" s="26">
        <f>+C100*2%</f>
        <v>0</v>
      </c>
      <c r="D107" s="13"/>
      <c r="E107" s="6"/>
      <c r="F107" s="13"/>
      <c r="G107" s="13"/>
      <c r="I107" s="5"/>
      <c r="J107" s="5"/>
      <c r="K107" s="5"/>
      <c r="L107" s="5"/>
    </row>
    <row r="108" spans="2:12" ht="15.95" customHeight="1">
      <c r="B108" s="104" t="s">
        <v>240</v>
      </c>
      <c r="C108" s="26">
        <f>+C101*12%</f>
        <v>0</v>
      </c>
      <c r="D108" s="13"/>
      <c r="E108" s="6"/>
      <c r="F108" s="13"/>
      <c r="G108" s="13"/>
      <c r="I108" s="5"/>
      <c r="J108" s="5"/>
      <c r="K108" s="5"/>
      <c r="L108" s="5"/>
    </row>
    <row r="109" spans="2:12" ht="15.95" customHeight="1">
      <c r="B109" s="104" t="s">
        <v>327</v>
      </c>
      <c r="C109" s="26">
        <f>+C102*3%</f>
        <v>0</v>
      </c>
      <c r="D109" s="13"/>
      <c r="E109" s="6"/>
      <c r="F109" s="13"/>
      <c r="G109" s="13"/>
      <c r="I109" s="5"/>
      <c r="J109" s="5"/>
      <c r="K109" s="5"/>
      <c r="L109" s="5"/>
    </row>
    <row r="110" spans="2:12" ht="15.95" customHeight="1">
      <c r="B110" s="104" t="s">
        <v>241</v>
      </c>
      <c r="C110" s="26">
        <f>+C103*12.5%</f>
        <v>0</v>
      </c>
      <c r="D110" s="13"/>
      <c r="E110" s="6"/>
      <c r="F110" s="13"/>
      <c r="G110" s="13"/>
      <c r="I110" s="5"/>
      <c r="J110" s="5"/>
      <c r="K110" s="5"/>
      <c r="L110" s="5"/>
    </row>
    <row r="111" spans="2:12" ht="15.95" customHeight="1">
      <c r="B111" s="104" t="s">
        <v>330</v>
      </c>
      <c r="C111" s="26">
        <f>+C104*12.5%</f>
        <v>0</v>
      </c>
      <c r="D111" s="13"/>
      <c r="E111" s="6"/>
      <c r="F111" s="13"/>
      <c r="G111" s="13"/>
      <c r="I111" s="5"/>
      <c r="J111" s="5"/>
      <c r="K111" s="5"/>
      <c r="L111" s="5"/>
    </row>
    <row r="112" spans="2:12" ht="15.95" customHeight="1">
      <c r="B112" s="66" t="s">
        <v>176</v>
      </c>
      <c r="C112" s="67">
        <f>SUM(C106:C111)</f>
        <v>50</v>
      </c>
      <c r="D112" s="13"/>
      <c r="E112" s="6"/>
      <c r="F112" s="13"/>
      <c r="G112" s="13"/>
      <c r="I112" s="5"/>
      <c r="J112" s="5"/>
      <c r="K112" s="5"/>
      <c r="L112" s="5"/>
    </row>
    <row r="113" spans="2:12" ht="15.95" customHeight="1">
      <c r="B113" s="157" t="s">
        <v>242</v>
      </c>
      <c r="C113" s="110">
        <v>0.25</v>
      </c>
      <c r="D113" s="13"/>
      <c r="E113" s="6"/>
      <c r="F113" s="13"/>
      <c r="G113" s="13"/>
      <c r="I113" s="5"/>
      <c r="J113" s="5"/>
      <c r="K113" s="5"/>
      <c r="L113" s="5"/>
    </row>
    <row r="114" spans="2:12" ht="15.95" customHeight="1">
      <c r="B114" s="157" t="s">
        <v>243</v>
      </c>
      <c r="C114" s="26">
        <f>-C112*C113</f>
        <v>-12.5</v>
      </c>
      <c r="D114" s="13"/>
      <c r="E114" s="6"/>
      <c r="F114" s="13"/>
      <c r="G114" s="13"/>
      <c r="I114" s="5"/>
      <c r="J114" s="5"/>
      <c r="K114" s="5"/>
      <c r="L114" s="5"/>
    </row>
    <row r="115" spans="2:12" ht="15.95" customHeight="1">
      <c r="B115" s="68" t="s">
        <v>244</v>
      </c>
      <c r="C115" s="29">
        <f>C112*(1-'2 FR'!B54)</f>
        <v>37.5</v>
      </c>
      <c r="D115" s="13"/>
      <c r="E115" s="6"/>
      <c r="F115" s="13"/>
      <c r="G115" s="13"/>
      <c r="I115" s="5"/>
      <c r="J115" s="5"/>
      <c r="K115" s="5"/>
      <c r="L115" s="5"/>
    </row>
    <row r="116" spans="2:12" ht="15.95" customHeight="1">
      <c r="B116" s="13"/>
      <c r="C116" s="13"/>
      <c r="D116" s="13"/>
      <c r="E116" s="39"/>
      <c r="F116" s="13"/>
      <c r="G116" s="13"/>
      <c r="I116" s="5"/>
      <c r="J116" s="5"/>
      <c r="K116" s="5"/>
      <c r="L116" s="5"/>
    </row>
    <row r="117" spans="2:12" ht="15.95" customHeight="1">
      <c r="B117" s="13"/>
      <c r="C117" s="13"/>
      <c r="D117" s="13"/>
      <c r="E117" s="19"/>
      <c r="F117" s="13"/>
      <c r="G117" s="13"/>
      <c r="I117" s="5"/>
      <c r="J117" s="5"/>
      <c r="K117" s="5"/>
      <c r="L117" s="5"/>
    </row>
    <row r="118" spans="2:12" ht="26.1" customHeight="1" thickBot="1">
      <c r="B118" s="105" t="s">
        <v>245</v>
      </c>
      <c r="C118" s="13"/>
      <c r="D118" s="13"/>
      <c r="E118" s="19"/>
      <c r="F118" s="13"/>
      <c r="G118" s="13"/>
      <c r="I118" s="5"/>
      <c r="J118" s="5"/>
      <c r="K118" s="5"/>
      <c r="L118" s="5"/>
    </row>
    <row r="119" spans="2:12" ht="15.95" customHeight="1" thickBot="1">
      <c r="B119" s="223" t="s">
        <v>246</v>
      </c>
      <c r="C119" s="224"/>
      <c r="D119" s="223" t="s">
        <v>247</v>
      </c>
      <c r="E119" s="225"/>
      <c r="F119" s="13"/>
      <c r="G119" s="13"/>
      <c r="I119" s="5"/>
      <c r="J119" s="5"/>
      <c r="K119" s="5"/>
      <c r="L119" s="5"/>
    </row>
    <row r="120" spans="2:12" ht="15.95" customHeight="1">
      <c r="B120" s="158" t="s">
        <v>248</v>
      </c>
      <c r="C120" s="109">
        <v>0</v>
      </c>
      <c r="D120" s="69" t="s">
        <v>249</v>
      </c>
      <c r="E120" s="70"/>
      <c r="F120" s="13"/>
      <c r="G120" s="13"/>
      <c r="I120" s="5"/>
      <c r="J120" s="5"/>
      <c r="K120" s="5"/>
      <c r="L120" s="5"/>
    </row>
    <row r="121" spans="2:12" ht="15.95" customHeight="1">
      <c r="B121" s="158" t="s">
        <v>250</v>
      </c>
      <c r="C121" s="109">
        <v>0</v>
      </c>
      <c r="D121" s="158" t="s">
        <v>251</v>
      </c>
      <c r="E121" s="107">
        <v>0.25</v>
      </c>
      <c r="F121" s="13"/>
      <c r="G121" s="13"/>
      <c r="I121" s="5"/>
      <c r="J121" s="5"/>
      <c r="K121" s="5"/>
      <c r="L121" s="5"/>
    </row>
    <row r="122" spans="2:12" ht="15.95" customHeight="1">
      <c r="B122" s="158" t="s">
        <v>252</v>
      </c>
      <c r="C122" s="109">
        <v>0</v>
      </c>
      <c r="D122" s="158" t="s">
        <v>248</v>
      </c>
      <c r="E122" s="71">
        <f>+C120</f>
        <v>0</v>
      </c>
      <c r="F122" s="13"/>
      <c r="G122" s="13"/>
      <c r="I122" s="5"/>
      <c r="J122" s="5"/>
      <c r="K122" s="5"/>
      <c r="L122" s="5"/>
    </row>
    <row r="123" spans="2:12" ht="15.95" customHeight="1" thickBot="1">
      <c r="B123" s="72" t="s">
        <v>253</v>
      </c>
      <c r="C123" s="87">
        <f>+C121+C122</f>
        <v>0</v>
      </c>
      <c r="D123" s="158" t="s">
        <v>254</v>
      </c>
      <c r="E123" s="108">
        <v>0</v>
      </c>
      <c r="F123" s="13"/>
      <c r="G123" s="13"/>
      <c r="I123" s="5"/>
      <c r="J123" s="5"/>
      <c r="K123" s="5"/>
      <c r="L123" s="5"/>
    </row>
    <row r="124" spans="2:12" ht="15.95" customHeight="1">
      <c r="C124" s="74"/>
      <c r="D124" s="158" t="s">
        <v>255</v>
      </c>
      <c r="E124" s="71">
        <f>E122-E123</f>
        <v>0</v>
      </c>
      <c r="F124" s="13"/>
      <c r="G124" s="13"/>
      <c r="I124" s="5"/>
      <c r="J124" s="5"/>
      <c r="K124" s="5"/>
      <c r="L124" s="5"/>
    </row>
    <row r="125" spans="2:12" ht="15.95" customHeight="1">
      <c r="B125" s="13"/>
      <c r="C125" s="74"/>
      <c r="D125" s="158" t="s">
        <v>256</v>
      </c>
      <c r="E125" s="75">
        <f>E124*E121</f>
        <v>0</v>
      </c>
      <c r="F125" s="13"/>
      <c r="G125" s="13"/>
      <c r="I125" s="5"/>
      <c r="J125" s="5"/>
      <c r="K125" s="5"/>
      <c r="L125" s="5"/>
    </row>
    <row r="126" spans="2:12" ht="15.95" customHeight="1">
      <c r="D126" s="69" t="s">
        <v>257</v>
      </c>
      <c r="E126" s="71"/>
      <c r="F126" s="13"/>
      <c r="G126" s="13"/>
      <c r="I126" s="5"/>
      <c r="J126" s="5"/>
      <c r="K126" s="5"/>
      <c r="L126" s="5"/>
    </row>
    <row r="127" spans="2:12" ht="15.95" customHeight="1">
      <c r="D127" s="158" t="s">
        <v>258</v>
      </c>
      <c r="E127" s="71">
        <f>E123</f>
        <v>0</v>
      </c>
      <c r="F127" s="13"/>
      <c r="G127" s="13"/>
      <c r="I127" s="5"/>
      <c r="J127" s="5"/>
      <c r="K127" s="5"/>
      <c r="L127" s="5"/>
    </row>
    <row r="128" spans="2:12" ht="15.95" customHeight="1" thickBot="1">
      <c r="D128" s="158" t="s">
        <v>259</v>
      </c>
      <c r="E128" s="108">
        <v>0</v>
      </c>
      <c r="F128" s="13"/>
      <c r="G128" s="13"/>
      <c r="I128" s="5"/>
      <c r="J128" s="5"/>
      <c r="K128" s="5"/>
      <c r="L128" s="5"/>
    </row>
    <row r="129" spans="1:12" ht="15.95" customHeight="1" thickBot="1">
      <c r="B129" s="223" t="s">
        <v>260</v>
      </c>
      <c r="C129" s="224"/>
      <c r="D129" s="158" t="s">
        <v>261</v>
      </c>
      <c r="E129" s="71">
        <f>IF((E127-E128)*0.03&gt;2660,2660,(E127-E128)*0.03)</f>
        <v>0</v>
      </c>
      <c r="F129" s="13"/>
      <c r="G129" s="13"/>
      <c r="I129" s="5"/>
      <c r="J129" s="5"/>
      <c r="K129" s="5"/>
      <c r="L129" s="5"/>
    </row>
    <row r="130" spans="1:12" ht="15.95" customHeight="1">
      <c r="B130" s="158" t="s">
        <v>262</v>
      </c>
      <c r="C130" s="88">
        <f>C123</f>
        <v>0</v>
      </c>
      <c r="D130" s="159" t="s">
        <v>263</v>
      </c>
      <c r="E130" s="71">
        <f>E127-E128-E129</f>
        <v>0</v>
      </c>
      <c r="F130" s="13"/>
      <c r="G130" s="13"/>
      <c r="I130" s="5"/>
      <c r="J130" s="5"/>
      <c r="K130" s="5"/>
      <c r="L130" s="5"/>
    </row>
    <row r="131" spans="1:12" ht="15.95" customHeight="1">
      <c r="B131" s="158" t="s">
        <v>264</v>
      </c>
      <c r="C131" s="88">
        <f>E132</f>
        <v>0</v>
      </c>
      <c r="D131" s="159" t="s">
        <v>265</v>
      </c>
      <c r="E131" s="108">
        <v>0</v>
      </c>
      <c r="F131" s="13"/>
      <c r="G131" s="13"/>
      <c r="I131" s="5"/>
      <c r="J131" s="5"/>
      <c r="K131" s="5"/>
      <c r="L131" s="5"/>
    </row>
    <row r="132" spans="1:12" ht="15.95" customHeight="1" thickBot="1">
      <c r="B132" s="72" t="str">
        <f>IF(C132&gt;0,"La société est plus avantageuse","Le statut indépendant est plus avantageux")</f>
        <v>Le statut indépendant est plus avantageux</v>
      </c>
      <c r="C132" s="87">
        <f>C130-C131</f>
        <v>0</v>
      </c>
      <c r="D132" s="72" t="s">
        <v>266</v>
      </c>
      <c r="E132" s="73">
        <f>+E125+E128+E131</f>
        <v>0</v>
      </c>
      <c r="F132" s="13"/>
      <c r="G132" s="13"/>
      <c r="I132" s="5"/>
      <c r="J132" s="5"/>
      <c r="K132" s="5"/>
      <c r="L132" s="5"/>
    </row>
    <row r="133" spans="1:12" ht="15.95" customHeight="1">
      <c r="I133" s="5"/>
      <c r="J133" s="5"/>
      <c r="K133" s="5"/>
      <c r="L133" s="5"/>
    </row>
    <row r="134" spans="1:12" ht="15.95" customHeight="1">
      <c r="A134" s="5"/>
      <c r="B134" s="5"/>
      <c r="C134" s="5"/>
      <c r="D134" s="5"/>
      <c r="E134" s="5"/>
      <c r="F134" s="5"/>
      <c r="G134" s="5"/>
      <c r="H134" s="5"/>
      <c r="I134" s="5"/>
      <c r="J134" s="5"/>
      <c r="K134" s="5"/>
      <c r="L134" s="5"/>
    </row>
  </sheetData>
  <sheetProtection algorithmName="SHA-512" hashValue="vEWVeP+JndUxWMGmSiNEZe6dfS6qK9C+5nQMJO2V81KfrKKYlXKQHuKYL6Ie2BRAbldpHx1OpE7P42eVhTRwCA==" saltValue="9HMaH2DrvgrKSxJqseN0Jw==" spinCount="100000" sheet="1" objects="1" scenarios="1"/>
  <mergeCells count="4">
    <mergeCell ref="B2:G2"/>
    <mergeCell ref="B119:C119"/>
    <mergeCell ref="D119:E119"/>
    <mergeCell ref="B129:C129"/>
  </mergeCells>
  <dataValidations count="1">
    <dataValidation type="decimal" allowBlank="1" showInputMessage="1" showErrorMessage="1" errorTitle="Montant imposé" error="Indiquez un montant positif ne dépassant pas le montant total imposé au droit proprotionnel" sqref="C100:C103" xr:uid="{842B3235-AADF-4115-8893-C5D8C0CDE340}">
      <formula1>0</formula1>
      <formula2>$C$99</formula2>
    </dataValidation>
  </dataValidations>
  <hyperlinks>
    <hyperlink ref="I2" location="'Home FR'!A1" tooltip="Home" display="Ç" xr:uid="{853F100A-B267-4578-9746-225C113DD752}"/>
    <hyperlink ref="K2" location="'1 FR'!A1" tooltip="Page précédente" display="Å" xr:uid="{95F51AFB-E394-4C79-8E13-F57156B6F8FA}"/>
  </hyperlinks>
  <printOptions horizontalCentered="1"/>
  <pageMargins left="0.39370078740157483" right="0.39370078740157483" top="0.59055118110236227" bottom="0.59055118110236227" header="0.51181102362204722" footer="0.51181102362204722"/>
  <pageSetup paperSize="9" fitToHeight="0" orientation="landscape" horizontalDpi="4294967294" verticalDpi="300" r:id="rId1"/>
  <headerFooter alignWithMargins="0">
    <oddHeader>&amp;C&amp;Z&amp;F</oddHeader>
    <oddFooter>&amp;C&amp;P/&amp;N</oddFooter>
  </headerFooter>
  <rowBreaks count="4" manualBreakCount="4">
    <brk id="28" min="1" max="6" man="1"/>
    <brk id="51" min="1" max="6" man="1"/>
    <brk id="73" min="1" max="6" man="1"/>
    <brk id="117" min="1" max="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C1C29-1FB1-4D11-BDD2-99188F8F11DC}">
  <sheetPr>
    <tabColor theme="6" tint="0.79998168889431442"/>
    <pageSetUpPr autoPageBreaks="0" fitToPage="1"/>
  </sheetPr>
  <dimension ref="B2:F28"/>
  <sheetViews>
    <sheetView showGridLines="0" showRowColHeaders="0" tabSelected="1" workbookViewId="0"/>
  </sheetViews>
  <sheetFormatPr defaultColWidth="5.7109375" defaultRowHeight="20.100000000000001" customHeight="1"/>
  <cols>
    <col min="1" max="1" width="5.7109375" style="162" customWidth="1"/>
    <col min="2" max="2" width="22.85546875" style="162" customWidth="1"/>
    <col min="3" max="3" width="18.5703125" style="162" customWidth="1"/>
    <col min="4" max="4" width="22.85546875" style="162" customWidth="1"/>
    <col min="5" max="5" width="18.5703125" style="162" customWidth="1"/>
    <col min="6" max="6" width="25.7109375" style="162" customWidth="1"/>
    <col min="7" max="9" width="5.7109375" style="162" customWidth="1"/>
    <col min="10" max="10" width="8.42578125" style="162" customWidth="1"/>
    <col min="11" max="16384" width="5.7109375" style="162"/>
  </cols>
  <sheetData>
    <row r="2" spans="2:6" ht="138.75" customHeight="1">
      <c r="B2" s="265" cm="1">
        <f t="array" ref="B2">DTM</f>
        <v>45803</v>
      </c>
      <c r="C2" s="265"/>
      <c r="D2" s="265"/>
      <c r="E2" s="265"/>
      <c r="F2" s="265"/>
    </row>
    <row r="3" spans="2:6" ht="20.100000000000001" customHeight="1">
      <c r="B3" s="161"/>
      <c r="C3" s="161"/>
      <c r="D3" s="161"/>
      <c r="E3" s="161"/>
      <c r="F3" s="161"/>
    </row>
    <row r="4" spans="2:6" ht="30" customHeight="1">
      <c r="B4" s="228" t="s">
        <v>90</v>
      </c>
      <c r="C4" s="229"/>
      <c r="D4" s="229"/>
      <c r="E4" s="229"/>
      <c r="F4" s="229"/>
    </row>
    <row r="17" spans="2:6" ht="20.100000000000001" customHeight="1">
      <c r="B17" s="177" t="s">
        <v>109</v>
      </c>
      <c r="C17" s="178"/>
      <c r="E17" s="160"/>
      <c r="F17" s="160"/>
    </row>
    <row r="18" spans="2:6" ht="20.100000000000001" customHeight="1">
      <c r="B18" s="179" t="s">
        <v>110</v>
      </c>
      <c r="C18" s="180"/>
      <c r="D18" s="174"/>
      <c r="E18" s="160"/>
      <c r="F18" s="160"/>
    </row>
    <row r="19" spans="2:6" ht="20.100000000000001" customHeight="1">
      <c r="B19" s="168"/>
      <c r="C19" s="168"/>
      <c r="D19" s="168"/>
      <c r="E19" s="160"/>
      <c r="F19" s="160"/>
    </row>
    <row r="20" spans="2:6" ht="20.100000000000001" customHeight="1" thickBot="1">
      <c r="C20" s="161"/>
      <c r="D20" s="161"/>
      <c r="E20" s="161"/>
      <c r="F20" s="161"/>
    </row>
    <row r="21" spans="2:6" ht="20.100000000000001" customHeight="1" thickTop="1" thickBot="1">
      <c r="B21" s="266" t="s">
        <v>316</v>
      </c>
      <c r="C21" s="248"/>
      <c r="D21" s="267"/>
      <c r="E21" s="248"/>
      <c r="F21" s="268" t="s">
        <v>317</v>
      </c>
    </row>
    <row r="22" spans="2:6" ht="12" thickTop="1">
      <c r="B22" s="250"/>
      <c r="C22" s="173"/>
      <c r="D22" s="173"/>
      <c r="E22" s="173"/>
      <c r="F22" s="251"/>
    </row>
    <row r="23" spans="2:6" ht="11.25">
      <c r="B23" s="250" t="s">
        <v>271</v>
      </c>
      <c r="C23" s="172"/>
      <c r="D23" s="172"/>
      <c r="E23" s="172"/>
      <c r="F23" s="252"/>
    </row>
    <row r="24" spans="2:6" ht="11.25">
      <c r="B24" s="250" t="s">
        <v>272</v>
      </c>
      <c r="C24" s="173"/>
      <c r="D24" s="173"/>
      <c r="E24" s="173"/>
      <c r="F24" s="253"/>
    </row>
    <row r="25" spans="2:6" ht="11.25">
      <c r="B25" s="254"/>
      <c r="C25" s="170"/>
      <c r="D25" s="170"/>
      <c r="E25" s="170"/>
      <c r="F25" s="255"/>
    </row>
    <row r="26" spans="2:6" ht="20.100000000000001" customHeight="1">
      <c r="B26" s="269" t="s">
        <v>318</v>
      </c>
      <c r="C26" s="270"/>
      <c r="D26" s="270"/>
      <c r="E26" s="270"/>
      <c r="F26" s="271" t="s">
        <v>336</v>
      </c>
    </row>
    <row r="27" spans="2:6" ht="20.100000000000001" customHeight="1" thickBot="1">
      <c r="B27" s="272"/>
      <c r="C27" s="273"/>
      <c r="D27" s="273"/>
      <c r="E27" s="273"/>
      <c r="F27" s="274" t="s">
        <v>337</v>
      </c>
    </row>
    <row r="28" spans="2:6" ht="20.100000000000001" customHeight="1" thickTop="1"/>
  </sheetData>
  <sheetProtection algorithmName="SHA-512" hashValue="sHjvqZUFpfv+YprfvmlASpMHABtl38bFLKLTCyCKyh+Ex9YK1s/j6lWaKyYD9DWTZAsWiCVF+x9VkaCxWxNZPA==" saltValue="Mcn8khcTESOEXvfmicEpNQ==" spinCount="100000" sheet="1" objects="1" scenarios="1"/>
  <mergeCells count="3">
    <mergeCell ref="B2:F2"/>
    <mergeCell ref="B4:F4"/>
    <mergeCell ref="B26:E27"/>
  </mergeCells>
  <hyperlinks>
    <hyperlink ref="B18" location="'2 B'!A1" tooltip="Reken zelf!" display="} Klik hier" xr:uid="{A4F1ACD5-1414-4B7F-9C2A-8ECB4188510E}"/>
    <hyperlink ref="F21" r:id="rId1" tooltip="Stel uw vraag aan de redactie" xr:uid="{33E6FA00-639A-4CAB-A358-6EF18C3D7A7D}"/>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F1929-5445-4DF2-971E-286BA53278C6}">
  <sheetPr>
    <tabColor theme="6" tint="0.79998168889431442"/>
    <pageSetUpPr autoPageBreaks="0" fitToPage="1"/>
  </sheetPr>
  <dimension ref="A2:L134"/>
  <sheetViews>
    <sheetView showGridLines="0" showRowColHeaders="0" topLeftCell="A90" zoomScaleNormal="100" workbookViewId="0">
      <selection activeCell="C112" sqref="C112"/>
    </sheetView>
  </sheetViews>
  <sheetFormatPr defaultColWidth="9.140625" defaultRowHeight="15.95" customHeight="1"/>
  <cols>
    <col min="1" max="1" width="5.7109375" style="6" customWidth="1"/>
    <col min="2" max="2" width="57.85546875" style="6" customWidth="1"/>
    <col min="3" max="3" width="28.28515625" style="6" customWidth="1"/>
    <col min="4" max="4" width="40.28515625" style="6" customWidth="1"/>
    <col min="5" max="5" width="34.140625" style="7" customWidth="1"/>
    <col min="6" max="6" width="40.7109375" style="6" customWidth="1"/>
    <col min="7" max="7" width="20.7109375" style="6" customWidth="1"/>
    <col min="8" max="14" width="5.7109375" style="6" customWidth="1"/>
    <col min="15" max="16384" width="9.140625" style="6"/>
  </cols>
  <sheetData>
    <row r="2" spans="2:12" ht="30" customHeight="1" thickBot="1">
      <c r="B2" s="230" t="s">
        <v>78</v>
      </c>
      <c r="C2" s="230"/>
      <c r="D2" s="230"/>
      <c r="E2" s="230"/>
      <c r="F2" s="230"/>
      <c r="G2" s="230"/>
      <c r="I2" s="1" t="s">
        <v>0</v>
      </c>
      <c r="J2" s="2" t="s">
        <v>1</v>
      </c>
      <c r="K2" s="144" t="s">
        <v>2</v>
      </c>
      <c r="L2" s="3" t="s">
        <v>3</v>
      </c>
    </row>
    <row r="3" spans="2:12" ht="15.95" customHeight="1">
      <c r="G3" s="200" t="s">
        <v>301</v>
      </c>
      <c r="I3" s="4"/>
      <c r="J3" s="4"/>
      <c r="K3" s="4"/>
      <c r="L3" s="4"/>
    </row>
    <row r="4" spans="2:12" ht="26.1" customHeight="1">
      <c r="B4" s="199" t="s">
        <v>299</v>
      </c>
      <c r="G4" s="123"/>
      <c r="I4" s="5"/>
      <c r="J4" s="5"/>
      <c r="K4" s="5"/>
      <c r="L4" s="5"/>
    </row>
    <row r="5" spans="2:12" ht="23.1" customHeight="1">
      <c r="B5" s="106" t="s">
        <v>96</v>
      </c>
      <c r="C5" s="8"/>
      <c r="D5" s="8"/>
      <c r="E5" s="8"/>
      <c r="F5" s="8"/>
      <c r="G5" s="8"/>
      <c r="I5" s="5"/>
      <c r="J5" s="5"/>
      <c r="K5" s="5"/>
      <c r="L5" s="5"/>
    </row>
    <row r="6" spans="2:12" ht="15.95" customHeight="1">
      <c r="B6" s="102" t="s">
        <v>81</v>
      </c>
      <c r="C6" s="82" t="s">
        <v>72</v>
      </c>
      <c r="D6" s="82" t="s">
        <v>75</v>
      </c>
      <c r="E6" s="80" t="s">
        <v>70</v>
      </c>
      <c r="F6" s="10" t="s">
        <v>69</v>
      </c>
      <c r="G6" s="9" t="s">
        <v>68</v>
      </c>
      <c r="I6" s="5"/>
      <c r="J6" s="5"/>
      <c r="K6" s="5"/>
      <c r="L6" s="5"/>
    </row>
    <row r="7" spans="2:12" ht="15.95" customHeight="1">
      <c r="B7" s="93" t="s">
        <v>77</v>
      </c>
      <c r="C7" s="196">
        <v>0</v>
      </c>
      <c r="D7" s="196">
        <v>0</v>
      </c>
      <c r="E7" s="83">
        <f t="shared" ref="E7:E13" si="0">C7-D7</f>
        <v>0</v>
      </c>
      <c r="F7" s="196">
        <v>0</v>
      </c>
      <c r="G7" s="36">
        <f t="shared" ref="G7:G13" si="1">F7-E7</f>
        <v>0</v>
      </c>
      <c r="I7" s="5"/>
      <c r="J7" s="5"/>
      <c r="K7" s="5"/>
      <c r="L7" s="5"/>
    </row>
    <row r="8" spans="2:12" ht="15.95" customHeight="1">
      <c r="B8" s="94" t="s">
        <v>46</v>
      </c>
      <c r="C8" s="197"/>
      <c r="D8" s="197"/>
      <c r="E8" s="81">
        <f t="shared" si="0"/>
        <v>0</v>
      </c>
      <c r="F8" s="197">
        <v>0</v>
      </c>
      <c r="G8" s="26">
        <f t="shared" si="1"/>
        <v>0</v>
      </c>
      <c r="I8" s="5"/>
      <c r="J8" s="5"/>
      <c r="K8" s="5"/>
      <c r="L8" s="5"/>
    </row>
    <row r="9" spans="2:12" ht="15.95" customHeight="1">
      <c r="B9" s="94" t="s">
        <v>45</v>
      </c>
      <c r="C9" s="197">
        <v>0</v>
      </c>
      <c r="D9" s="197">
        <v>0</v>
      </c>
      <c r="E9" s="81">
        <f t="shared" si="0"/>
        <v>0</v>
      </c>
      <c r="F9" s="197">
        <v>0</v>
      </c>
      <c r="G9" s="26">
        <f t="shared" si="1"/>
        <v>0</v>
      </c>
      <c r="I9" s="5"/>
      <c r="J9" s="5"/>
      <c r="K9" s="5"/>
      <c r="L9" s="5"/>
    </row>
    <row r="10" spans="2:12" ht="15.95" customHeight="1">
      <c r="B10" s="94" t="s">
        <v>44</v>
      </c>
      <c r="C10" s="197">
        <v>0</v>
      </c>
      <c r="D10" s="197">
        <v>0</v>
      </c>
      <c r="E10" s="81">
        <f t="shared" si="0"/>
        <v>0</v>
      </c>
      <c r="F10" s="197">
        <v>0</v>
      </c>
      <c r="G10" s="26">
        <f t="shared" si="1"/>
        <v>0</v>
      </c>
      <c r="I10" s="5"/>
      <c r="J10" s="5"/>
      <c r="K10" s="5"/>
      <c r="L10" s="5"/>
    </row>
    <row r="11" spans="2:12" ht="15.95" customHeight="1">
      <c r="B11" s="94" t="s">
        <v>43</v>
      </c>
      <c r="C11" s="197">
        <v>0</v>
      </c>
      <c r="D11" s="197">
        <v>0</v>
      </c>
      <c r="E11" s="81">
        <f t="shared" si="0"/>
        <v>0</v>
      </c>
      <c r="F11" s="197">
        <v>0</v>
      </c>
      <c r="G11" s="26">
        <f t="shared" si="1"/>
        <v>0</v>
      </c>
      <c r="I11" s="5"/>
      <c r="J11" s="5"/>
      <c r="K11" s="5"/>
      <c r="L11" s="5"/>
    </row>
    <row r="12" spans="2:12" ht="15.95" customHeight="1">
      <c r="B12" s="94" t="s">
        <v>42</v>
      </c>
      <c r="C12" s="197">
        <v>0</v>
      </c>
      <c r="D12" s="197">
        <v>0</v>
      </c>
      <c r="E12" s="81">
        <f t="shared" si="0"/>
        <v>0</v>
      </c>
      <c r="F12" s="197">
        <v>0</v>
      </c>
      <c r="G12" s="26">
        <f t="shared" si="1"/>
        <v>0</v>
      </c>
      <c r="I12" s="5"/>
      <c r="J12" s="5"/>
      <c r="K12" s="5"/>
      <c r="L12" s="5"/>
    </row>
    <row r="13" spans="2:12" ht="15.95" customHeight="1">
      <c r="B13" s="99" t="s">
        <v>76</v>
      </c>
      <c r="C13" s="198">
        <v>0</v>
      </c>
      <c r="D13" s="198">
        <v>0</v>
      </c>
      <c r="E13" s="84">
        <f t="shared" si="0"/>
        <v>0</v>
      </c>
      <c r="F13" s="198">
        <v>0</v>
      </c>
      <c r="G13" s="31">
        <f t="shared" si="1"/>
        <v>0</v>
      </c>
      <c r="I13" s="5"/>
      <c r="J13" s="5"/>
      <c r="K13" s="5"/>
      <c r="L13" s="5"/>
    </row>
    <row r="14" spans="2:12" ht="15.95" customHeight="1">
      <c r="B14" s="101" t="s">
        <v>38</v>
      </c>
      <c r="C14" s="12">
        <f>SUM(C7:C13)</f>
        <v>0</v>
      </c>
      <c r="D14" s="12">
        <f>SUM(D7:D13)</f>
        <v>0</v>
      </c>
      <c r="E14" s="12">
        <f>SUM(E7:E13)</f>
        <v>0</v>
      </c>
      <c r="F14" s="12">
        <f>SUM(F7:F13)</f>
        <v>0</v>
      </c>
      <c r="G14" s="12">
        <f>SUM(G7:G13)</f>
        <v>0</v>
      </c>
      <c r="I14" s="5"/>
      <c r="J14" s="5"/>
      <c r="K14" s="5"/>
      <c r="L14" s="5"/>
    </row>
    <row r="15" spans="2:12" ht="15.95" customHeight="1">
      <c r="B15" s="13"/>
      <c r="C15" s="13"/>
      <c r="D15" s="8"/>
      <c r="E15" s="14"/>
      <c r="F15" s="13"/>
      <c r="G15" s="13"/>
      <c r="I15" s="5"/>
      <c r="J15" s="5"/>
      <c r="K15" s="5"/>
      <c r="L15" s="5"/>
    </row>
    <row r="16" spans="2:12" ht="15.95" customHeight="1">
      <c r="B16" s="103" t="s">
        <v>82</v>
      </c>
      <c r="C16" s="9" t="s">
        <v>72</v>
      </c>
      <c r="D16" s="9" t="s">
        <v>75</v>
      </c>
      <c r="E16" s="9" t="s">
        <v>70</v>
      </c>
      <c r="F16" s="9" t="s">
        <v>69</v>
      </c>
      <c r="G16" s="9" t="s">
        <v>68</v>
      </c>
      <c r="I16" s="5"/>
      <c r="J16" s="5"/>
      <c r="K16" s="5"/>
      <c r="L16" s="5"/>
    </row>
    <row r="17" spans="2:12" ht="15.95" customHeight="1">
      <c r="B17" s="93" t="s">
        <v>74</v>
      </c>
      <c r="C17" s="196">
        <v>0</v>
      </c>
      <c r="D17" s="196">
        <v>0</v>
      </c>
      <c r="E17" s="83">
        <f>C17-D17</f>
        <v>0</v>
      </c>
      <c r="F17" s="196">
        <v>0</v>
      </c>
      <c r="G17" s="36">
        <f>F17-E17</f>
        <v>0</v>
      </c>
      <c r="I17" s="5"/>
      <c r="J17" s="5"/>
      <c r="K17" s="5"/>
      <c r="L17" s="5"/>
    </row>
    <row r="18" spans="2:12" ht="15.95" customHeight="1">
      <c r="B18" s="100" t="s">
        <v>73</v>
      </c>
      <c r="C18" s="85">
        <v>0</v>
      </c>
      <c r="D18" s="85">
        <v>0</v>
      </c>
      <c r="E18" s="86"/>
      <c r="F18" s="198">
        <v>0</v>
      </c>
      <c r="G18" s="31">
        <f>F18</f>
        <v>0</v>
      </c>
      <c r="I18" s="5"/>
      <c r="J18" s="5"/>
      <c r="K18" s="5"/>
      <c r="L18" s="5"/>
    </row>
    <row r="19" spans="2:12" ht="15.95" customHeight="1">
      <c r="B19" s="101" t="s">
        <v>38</v>
      </c>
      <c r="C19" s="12">
        <f>SUM(C17:C18)</f>
        <v>0</v>
      </c>
      <c r="D19" s="12">
        <f>SUM(D17:D18)</f>
        <v>0</v>
      </c>
      <c r="E19" s="12">
        <f>SUM(E17:E18)</f>
        <v>0</v>
      </c>
      <c r="F19" s="12">
        <f>SUM(F17:F18)</f>
        <v>0</v>
      </c>
      <c r="G19" s="12">
        <f>SUM(G17:G18)</f>
        <v>0</v>
      </c>
      <c r="I19" s="5"/>
      <c r="J19" s="5"/>
      <c r="K19" s="5"/>
      <c r="L19" s="5"/>
    </row>
    <row r="20" spans="2:12" ht="15.95" customHeight="1">
      <c r="B20" s="8"/>
      <c r="C20" s="13"/>
      <c r="D20" s="13"/>
      <c r="E20" s="14"/>
      <c r="F20" s="8"/>
      <c r="G20" s="13"/>
      <c r="I20" s="5"/>
      <c r="J20" s="5"/>
      <c r="K20" s="5"/>
      <c r="L20" s="5"/>
    </row>
    <row r="21" spans="2:12" ht="15.95" customHeight="1">
      <c r="B21" s="103" t="s">
        <v>83</v>
      </c>
      <c r="C21" s="9" t="s">
        <v>72</v>
      </c>
      <c r="D21" s="9" t="s">
        <v>71</v>
      </c>
      <c r="E21" s="9" t="s">
        <v>70</v>
      </c>
      <c r="F21" s="9" t="s">
        <v>69</v>
      </c>
      <c r="G21" s="9" t="s">
        <v>68</v>
      </c>
      <c r="I21" s="5"/>
      <c r="J21" s="5"/>
      <c r="K21" s="5"/>
      <c r="L21" s="5"/>
    </row>
    <row r="22" spans="2:12" ht="15.95" customHeight="1">
      <c r="B22" s="93" t="s">
        <v>67</v>
      </c>
      <c r="C22" s="196">
        <v>0</v>
      </c>
      <c r="D22" s="196">
        <v>0</v>
      </c>
      <c r="E22" s="83">
        <f>C22-D22</f>
        <v>0</v>
      </c>
      <c r="F22" s="196">
        <v>0</v>
      </c>
      <c r="G22" s="36">
        <f>F22-E22</f>
        <v>0</v>
      </c>
      <c r="I22" s="5"/>
      <c r="J22" s="5"/>
      <c r="K22" s="5"/>
      <c r="L22" s="5"/>
    </row>
    <row r="23" spans="2:12" ht="15.95" customHeight="1">
      <c r="B23" s="94" t="s">
        <v>66</v>
      </c>
      <c r="C23" s="197">
        <v>0</v>
      </c>
      <c r="D23" s="197">
        <v>0</v>
      </c>
      <c r="E23" s="81">
        <f>C23-D23</f>
        <v>0</v>
      </c>
      <c r="F23" s="197">
        <v>0</v>
      </c>
      <c r="G23" s="26">
        <f>F23-E23</f>
        <v>0</v>
      </c>
      <c r="I23" s="5"/>
      <c r="J23" s="5"/>
      <c r="K23" s="5"/>
      <c r="L23" s="5"/>
    </row>
    <row r="24" spans="2:12" s="15" customFormat="1" ht="15.95" customHeight="1">
      <c r="B24" s="99" t="s">
        <v>65</v>
      </c>
      <c r="C24" s="198">
        <v>0</v>
      </c>
      <c r="D24" s="198">
        <v>0</v>
      </c>
      <c r="E24" s="84">
        <f>C24-D24</f>
        <v>0</v>
      </c>
      <c r="F24" s="198">
        <v>0</v>
      </c>
      <c r="G24" s="31">
        <f>F24-E24</f>
        <v>0</v>
      </c>
      <c r="I24" s="5"/>
      <c r="J24" s="5"/>
      <c r="K24" s="5"/>
      <c r="L24" s="5"/>
    </row>
    <row r="25" spans="2:12" s="15" customFormat="1" ht="15.95" customHeight="1">
      <c r="B25" s="101" t="s">
        <v>38</v>
      </c>
      <c r="C25" s="12">
        <f>SUM(C22:C24)</f>
        <v>0</v>
      </c>
      <c r="D25" s="12">
        <f>SUM(D22:D24)</f>
        <v>0</v>
      </c>
      <c r="E25" s="12">
        <f>SUM(E22:E24)</f>
        <v>0</v>
      </c>
      <c r="F25" s="12">
        <f>SUM(F22:F24)</f>
        <v>0</v>
      </c>
      <c r="G25" s="12">
        <f>SUM(G22:G24)</f>
        <v>0</v>
      </c>
      <c r="I25" s="5"/>
      <c r="J25" s="5"/>
      <c r="K25" s="5"/>
      <c r="L25" s="5"/>
    </row>
    <row r="26" spans="2:12" s="15" customFormat="1" ht="15.95" customHeight="1">
      <c r="B26" s="13"/>
      <c r="C26" s="16"/>
      <c r="D26" s="16"/>
      <c r="E26" s="14"/>
      <c r="F26" s="16"/>
      <c r="G26" s="16"/>
      <c r="I26" s="5"/>
      <c r="J26" s="5"/>
      <c r="K26" s="5"/>
      <c r="L26" s="5"/>
    </row>
    <row r="27" spans="2:12" s="15" customFormat="1" ht="15.95" customHeight="1">
      <c r="B27" s="17" t="s">
        <v>38</v>
      </c>
      <c r="C27" s="18">
        <f>C14+C19+C25</f>
        <v>0</v>
      </c>
      <c r="D27" s="18">
        <f>D14+D19+D25</f>
        <v>0</v>
      </c>
      <c r="E27" s="18">
        <f>E14+E19+E25</f>
        <v>0</v>
      </c>
      <c r="F27" s="18">
        <f>F14+F19+F25</f>
        <v>0</v>
      </c>
      <c r="G27" s="18">
        <f>G14+G19+G25</f>
        <v>0</v>
      </c>
      <c r="I27" s="5"/>
      <c r="J27" s="5"/>
      <c r="K27" s="5"/>
      <c r="L27" s="5"/>
    </row>
    <row r="28" spans="2:12" s="15" customFormat="1" ht="15.95" customHeight="1">
      <c r="B28" s="8"/>
      <c r="C28" s="13"/>
      <c r="D28" s="13"/>
      <c r="E28" s="19"/>
      <c r="F28" s="13"/>
      <c r="G28" s="13"/>
      <c r="I28" s="5"/>
      <c r="J28" s="5"/>
      <c r="K28" s="5"/>
      <c r="L28" s="5"/>
    </row>
    <row r="29" spans="2:12" s="15" customFormat="1" ht="23.1" customHeight="1">
      <c r="B29" s="106" t="s">
        <v>97</v>
      </c>
      <c r="C29" s="13"/>
      <c r="D29" s="13"/>
      <c r="E29" s="19"/>
      <c r="F29" s="13"/>
      <c r="G29" s="13"/>
      <c r="I29" s="5"/>
      <c r="J29" s="5"/>
      <c r="K29" s="5"/>
      <c r="L29" s="5"/>
    </row>
    <row r="30" spans="2:12" s="15" customFormat="1" ht="15.95" customHeight="1">
      <c r="B30" s="20" t="s">
        <v>64</v>
      </c>
      <c r="C30" s="21"/>
      <c r="D30" s="21"/>
      <c r="E30" s="22">
        <f>G14</f>
        <v>0</v>
      </c>
      <c r="F30" s="13"/>
      <c r="G30" s="13"/>
      <c r="I30" s="5"/>
      <c r="J30" s="5"/>
      <c r="K30" s="5"/>
      <c r="L30" s="5"/>
    </row>
    <row r="31" spans="2:12" s="15" customFormat="1" ht="15.95" customHeight="1">
      <c r="B31" s="23" t="s">
        <v>57</v>
      </c>
      <c r="C31" s="24" t="s">
        <v>56</v>
      </c>
      <c r="D31" s="25">
        <v>0.16500000000000001</v>
      </c>
      <c r="E31" s="26">
        <f>$E$30*$D$31</f>
        <v>0</v>
      </c>
      <c r="F31" s="13"/>
      <c r="G31" s="13"/>
      <c r="I31" s="5"/>
      <c r="J31" s="5"/>
      <c r="K31" s="5"/>
      <c r="L31" s="5"/>
    </row>
    <row r="32" spans="2:12" s="15" customFormat="1" ht="15.95" customHeight="1">
      <c r="B32" s="23"/>
      <c r="C32" s="24" t="s">
        <v>55</v>
      </c>
      <c r="D32" s="202">
        <v>7.0000000000000007E-2</v>
      </c>
      <c r="E32" s="26">
        <f>$E$31*D32</f>
        <v>0</v>
      </c>
      <c r="F32" s="13"/>
      <c r="G32" s="13"/>
      <c r="I32" s="5"/>
      <c r="J32" s="5"/>
      <c r="K32" s="5"/>
      <c r="L32" s="5"/>
    </row>
    <row r="33" spans="2:12" s="15" customFormat="1" ht="15.95" customHeight="1">
      <c r="B33" s="27"/>
      <c r="C33" s="28" t="s">
        <v>54</v>
      </c>
      <c r="D33" s="28"/>
      <c r="E33" s="29">
        <f>$E$31+$E$32</f>
        <v>0</v>
      </c>
      <c r="F33" s="13"/>
      <c r="G33" s="13"/>
      <c r="I33" s="5"/>
      <c r="J33" s="5"/>
      <c r="K33" s="5"/>
      <c r="L33" s="5"/>
    </row>
    <row r="34" spans="2:12" s="15" customFormat="1" ht="15.95" customHeight="1">
      <c r="B34" s="13"/>
      <c r="C34" s="13"/>
      <c r="D34" s="13"/>
      <c r="E34" s="14"/>
      <c r="F34" s="13"/>
      <c r="G34" s="13"/>
      <c r="I34" s="5"/>
      <c r="J34" s="5"/>
      <c r="K34" s="5"/>
      <c r="L34" s="5"/>
    </row>
    <row r="35" spans="2:12" s="15" customFormat="1" ht="15.95" customHeight="1">
      <c r="B35" s="20" t="s">
        <v>63</v>
      </c>
      <c r="C35" s="21"/>
      <c r="D35" s="21"/>
      <c r="E35" s="22">
        <f>G19</f>
        <v>0</v>
      </c>
      <c r="F35" s="8"/>
      <c r="G35" s="13"/>
      <c r="I35" s="5"/>
      <c r="J35" s="5"/>
      <c r="K35" s="5"/>
      <c r="L35" s="5"/>
    </row>
    <row r="36" spans="2:12" s="15" customFormat="1" ht="15.95" customHeight="1">
      <c r="B36" s="94" t="s">
        <v>62</v>
      </c>
      <c r="C36" s="24"/>
      <c r="D36" s="24"/>
      <c r="E36" s="203">
        <v>0</v>
      </c>
      <c r="F36" s="8"/>
      <c r="G36" s="13"/>
      <c r="I36" s="5"/>
      <c r="J36" s="5"/>
      <c r="K36" s="5"/>
      <c r="L36" s="5"/>
    </row>
    <row r="37" spans="2:12" s="15" customFormat="1" ht="15.95" customHeight="1">
      <c r="B37" s="94" t="s">
        <v>61</v>
      </c>
      <c r="C37" s="24"/>
      <c r="D37" s="24"/>
      <c r="E37" s="26">
        <f>$E$35-$E$38</f>
        <v>0</v>
      </c>
      <c r="F37" s="8"/>
      <c r="G37" s="13"/>
      <c r="I37" s="5"/>
      <c r="J37" s="5"/>
      <c r="K37" s="5"/>
      <c r="L37" s="5"/>
    </row>
    <row r="38" spans="2:12" s="15" customFormat="1" ht="15.95" customHeight="1">
      <c r="B38" s="99" t="s">
        <v>60</v>
      </c>
      <c r="C38" s="30"/>
      <c r="D38" s="30"/>
      <c r="E38" s="31">
        <f>IF($E$35-$E$36&gt;0,$E$35-$E$36,0)</f>
        <v>0</v>
      </c>
      <c r="F38" s="32"/>
      <c r="G38" s="13"/>
      <c r="I38" s="5"/>
      <c r="J38" s="5"/>
      <c r="K38" s="5"/>
      <c r="L38" s="5"/>
    </row>
    <row r="39" spans="2:12" s="15" customFormat="1" ht="15.95" customHeight="1">
      <c r="B39" s="33" t="s">
        <v>57</v>
      </c>
      <c r="C39" s="34" t="s">
        <v>79</v>
      </c>
      <c r="D39" s="35">
        <v>0.33</v>
      </c>
      <c r="E39" s="36">
        <f>ROUND($E$37*$D$39,0)</f>
        <v>0</v>
      </c>
      <c r="F39" s="8"/>
      <c r="G39" s="13"/>
      <c r="I39" s="5"/>
      <c r="J39" s="5"/>
      <c r="K39" s="5"/>
      <c r="L39" s="5"/>
    </row>
    <row r="40" spans="2:12" s="15" customFormat="1" ht="15.95" customHeight="1">
      <c r="B40" s="37"/>
      <c r="C40" s="24" t="s">
        <v>91</v>
      </c>
      <c r="D40" s="202">
        <v>0.5</v>
      </c>
      <c r="E40" s="26">
        <f>$E$38*$D$40</f>
        <v>0</v>
      </c>
      <c r="F40" s="8"/>
      <c r="G40" s="13"/>
      <c r="I40" s="5"/>
      <c r="J40" s="5"/>
      <c r="K40" s="5"/>
      <c r="L40" s="5"/>
    </row>
    <row r="41" spans="2:12" s="15" customFormat="1" ht="15.95" customHeight="1">
      <c r="B41" s="37"/>
      <c r="C41" s="24" t="s">
        <v>59</v>
      </c>
      <c r="D41" s="202">
        <v>7.0000000000000007E-2</v>
      </c>
      <c r="E41" s="26">
        <f>($E$39+$E$40)*$D$41</f>
        <v>0</v>
      </c>
      <c r="F41" s="8"/>
      <c r="G41" s="13"/>
      <c r="I41" s="5"/>
      <c r="J41" s="5"/>
      <c r="K41" s="5"/>
      <c r="L41" s="5"/>
    </row>
    <row r="42" spans="2:12" s="15" customFormat="1" ht="15.95" customHeight="1">
      <c r="B42" s="38"/>
      <c r="C42" s="28" t="s">
        <v>54</v>
      </c>
      <c r="D42" s="28"/>
      <c r="E42" s="29">
        <f>SUM(E39:E41)</f>
        <v>0</v>
      </c>
      <c r="F42" s="8"/>
      <c r="G42" s="13"/>
      <c r="I42" s="5"/>
      <c r="J42" s="5"/>
      <c r="K42" s="5"/>
      <c r="L42" s="5"/>
    </row>
    <row r="43" spans="2:12" s="15" customFormat="1" ht="15.95" customHeight="1">
      <c r="B43" s="13"/>
      <c r="C43" s="13"/>
      <c r="D43" s="13"/>
      <c r="E43" s="14"/>
      <c r="F43" s="8"/>
      <c r="G43" s="13"/>
      <c r="I43" s="5"/>
      <c r="J43" s="5"/>
      <c r="K43" s="5"/>
      <c r="L43" s="5"/>
    </row>
    <row r="44" spans="2:12" s="15" customFormat="1" ht="15.95" customHeight="1">
      <c r="B44" s="20" t="s">
        <v>58</v>
      </c>
      <c r="C44" s="21"/>
      <c r="D44" s="21"/>
      <c r="E44" s="22">
        <f>G25</f>
        <v>0</v>
      </c>
      <c r="F44" s="8"/>
      <c r="G44" s="13"/>
      <c r="I44" s="5"/>
      <c r="J44" s="5"/>
      <c r="K44" s="5"/>
      <c r="L44" s="5"/>
    </row>
    <row r="45" spans="2:12" ht="15.95" customHeight="1">
      <c r="B45" s="23" t="s">
        <v>57</v>
      </c>
      <c r="C45" s="24" t="s">
        <v>80</v>
      </c>
      <c r="D45" s="202">
        <v>0.5</v>
      </c>
      <c r="E45" s="26">
        <f>$E$44*$D$45</f>
        <v>0</v>
      </c>
      <c r="F45" s="8"/>
      <c r="G45" s="13"/>
      <c r="I45" s="5"/>
      <c r="J45" s="5"/>
      <c r="K45" s="5"/>
      <c r="L45" s="5"/>
    </row>
    <row r="46" spans="2:12" ht="15.95" customHeight="1">
      <c r="B46" s="23"/>
      <c r="C46" s="91" t="s">
        <v>55</v>
      </c>
      <c r="D46" s="202">
        <v>7.0000000000000007E-2</v>
      </c>
      <c r="E46" s="92">
        <f>$E$45*$D$46</f>
        <v>0</v>
      </c>
      <c r="F46" s="8"/>
      <c r="G46" s="13"/>
      <c r="I46" s="5"/>
      <c r="J46" s="5"/>
      <c r="K46" s="5"/>
      <c r="L46" s="5"/>
    </row>
    <row r="47" spans="2:12" ht="15.95" customHeight="1">
      <c r="B47" s="27"/>
      <c r="C47" s="28" t="s">
        <v>54</v>
      </c>
      <c r="D47" s="28"/>
      <c r="E47" s="29">
        <f>SUM(E45:E46)</f>
        <v>0</v>
      </c>
      <c r="F47" s="8"/>
      <c r="G47" s="13"/>
      <c r="I47" s="5"/>
      <c r="J47" s="5"/>
      <c r="K47" s="5"/>
      <c r="L47" s="5"/>
    </row>
    <row r="48" spans="2:12" ht="15.95" customHeight="1">
      <c r="B48" s="8"/>
      <c r="C48" s="13"/>
      <c r="D48" s="13"/>
      <c r="E48" s="39"/>
      <c r="F48" s="8"/>
      <c r="G48" s="13"/>
      <c r="I48" s="5"/>
      <c r="J48" s="5"/>
      <c r="K48" s="5"/>
      <c r="L48" s="5"/>
    </row>
    <row r="49" spans="2:12" ht="15.95" customHeight="1">
      <c r="B49" s="40" t="s">
        <v>88</v>
      </c>
      <c r="C49" s="41"/>
      <c r="D49" s="41"/>
      <c r="E49" s="42">
        <f>E33+E42+E47</f>
        <v>0</v>
      </c>
      <c r="F49" s="8"/>
      <c r="G49" s="13"/>
      <c r="I49" s="5"/>
      <c r="J49" s="5"/>
      <c r="K49" s="5"/>
      <c r="L49" s="5"/>
    </row>
    <row r="50" spans="2:12" ht="15.95" customHeight="1">
      <c r="B50" s="8"/>
      <c r="C50" s="13"/>
      <c r="D50" s="13"/>
      <c r="E50" s="14"/>
      <c r="F50" s="8"/>
      <c r="G50" s="13"/>
      <c r="I50" s="5"/>
      <c r="J50" s="5"/>
      <c r="K50" s="5"/>
      <c r="L50" s="5"/>
    </row>
    <row r="51" spans="2:12" ht="15.95" customHeight="1">
      <c r="B51" s="8"/>
      <c r="C51" s="13"/>
      <c r="D51" s="13"/>
      <c r="E51" s="14"/>
      <c r="F51" s="8"/>
      <c r="G51" s="13"/>
      <c r="I51" s="5"/>
      <c r="J51" s="5"/>
      <c r="K51" s="5"/>
      <c r="L51" s="5"/>
    </row>
    <row r="52" spans="2:12" ht="26.1" customHeight="1">
      <c r="B52" s="199" t="s">
        <v>304</v>
      </c>
      <c r="C52" s="13"/>
      <c r="D52" s="13"/>
      <c r="E52" s="14"/>
      <c r="F52" s="8"/>
      <c r="G52" s="13"/>
      <c r="I52" s="5"/>
      <c r="J52" s="5"/>
      <c r="K52" s="5"/>
      <c r="L52" s="5"/>
    </row>
    <row r="53" spans="2:12" ht="15.95" customHeight="1">
      <c r="B53" s="44" t="s">
        <v>53</v>
      </c>
      <c r="C53" s="76" t="s">
        <v>52</v>
      </c>
      <c r="D53" s="43"/>
      <c r="E53" s="13"/>
      <c r="F53" s="13"/>
      <c r="G53" s="13"/>
      <c r="I53" s="5"/>
      <c r="J53" s="5"/>
      <c r="K53" s="5"/>
      <c r="L53" s="5"/>
    </row>
    <row r="54" spans="2:12" ht="15.95" customHeight="1">
      <c r="B54" s="204">
        <v>0.25</v>
      </c>
      <c r="C54" s="205">
        <v>0.02</v>
      </c>
      <c r="D54" s="43"/>
      <c r="E54" s="13"/>
      <c r="F54" s="13"/>
      <c r="G54" s="13"/>
      <c r="I54" s="5"/>
      <c r="J54" s="5"/>
      <c r="K54" s="5"/>
      <c r="L54" s="5"/>
    </row>
    <row r="55" spans="2:12" ht="15.95" customHeight="1">
      <c r="B55" s="43"/>
      <c r="C55" s="43"/>
      <c r="D55" s="43"/>
      <c r="E55" s="13"/>
      <c r="F55" s="13"/>
      <c r="G55" s="13"/>
      <c r="I55" s="5"/>
      <c r="J55" s="5"/>
      <c r="K55" s="5"/>
      <c r="L55" s="5"/>
    </row>
    <row r="56" spans="2:12" ht="15.95" customHeight="1">
      <c r="B56" s="44" t="s">
        <v>51</v>
      </c>
      <c r="C56" s="45" t="s">
        <v>50</v>
      </c>
      <c r="D56" s="46" t="s">
        <v>49</v>
      </c>
      <c r="E56" s="47" t="s">
        <v>48</v>
      </c>
      <c r="F56" s="46" t="s">
        <v>47</v>
      </c>
      <c r="G56" s="13"/>
      <c r="I56" s="5"/>
      <c r="J56" s="5"/>
      <c r="K56" s="5"/>
      <c r="L56" s="5"/>
    </row>
    <row r="57" spans="2:12" ht="15.95" customHeight="1">
      <c r="B57" s="96" t="s">
        <v>46</v>
      </c>
      <c r="C57" s="48">
        <f t="shared" ref="C57:C62" si="2">G8</f>
        <v>0</v>
      </c>
      <c r="D57" s="78">
        <f t="shared" ref="D57:D64" si="3">C57*$B$54</f>
        <v>0</v>
      </c>
      <c r="E57" s="206">
        <v>20</v>
      </c>
      <c r="F57" s="36">
        <f t="shared" ref="F57:F64" si="4">IF(E57=0,0,PV($C$54,E57,-D57/E57,0,0))</f>
        <v>0</v>
      </c>
      <c r="G57" s="19"/>
      <c r="I57" s="5"/>
      <c r="J57" s="5"/>
      <c r="K57" s="5"/>
      <c r="L57" s="5"/>
    </row>
    <row r="58" spans="2:12" ht="15.95" customHeight="1">
      <c r="B58" s="97" t="s">
        <v>45</v>
      </c>
      <c r="C58" s="11">
        <f t="shared" si="2"/>
        <v>0</v>
      </c>
      <c r="D58" s="77">
        <f t="shared" si="3"/>
        <v>0</v>
      </c>
      <c r="E58" s="207">
        <v>33</v>
      </c>
      <c r="F58" s="26">
        <f t="shared" si="4"/>
        <v>0</v>
      </c>
      <c r="G58" s="19"/>
      <c r="I58" s="5"/>
      <c r="J58" s="5"/>
      <c r="K58" s="5"/>
      <c r="L58" s="5"/>
    </row>
    <row r="59" spans="2:12" ht="15.95" customHeight="1">
      <c r="B59" s="97" t="s">
        <v>44</v>
      </c>
      <c r="C59" s="11">
        <f t="shared" si="2"/>
        <v>0</v>
      </c>
      <c r="D59" s="77">
        <f t="shared" si="3"/>
        <v>0</v>
      </c>
      <c r="E59" s="207">
        <v>5</v>
      </c>
      <c r="F59" s="26">
        <f t="shared" si="4"/>
        <v>0</v>
      </c>
      <c r="G59" s="19"/>
      <c r="I59" s="5"/>
      <c r="J59" s="5"/>
      <c r="K59" s="5"/>
      <c r="L59" s="5"/>
    </row>
    <row r="60" spans="2:12" ht="15.95" customHeight="1">
      <c r="B60" s="97" t="s">
        <v>43</v>
      </c>
      <c r="C60" s="11">
        <f t="shared" si="2"/>
        <v>0</v>
      </c>
      <c r="D60" s="77">
        <f t="shared" si="3"/>
        <v>0</v>
      </c>
      <c r="E60" s="207">
        <v>7</v>
      </c>
      <c r="F60" s="26">
        <f t="shared" si="4"/>
        <v>0</v>
      </c>
      <c r="G60" s="19"/>
      <c r="I60" s="5"/>
      <c r="J60" s="5"/>
      <c r="K60" s="5"/>
      <c r="L60" s="5"/>
    </row>
    <row r="61" spans="2:12" ht="15.95" customHeight="1">
      <c r="B61" s="97" t="s">
        <v>42</v>
      </c>
      <c r="C61" s="11">
        <f t="shared" si="2"/>
        <v>0</v>
      </c>
      <c r="D61" s="77">
        <f t="shared" si="3"/>
        <v>0</v>
      </c>
      <c r="E61" s="207">
        <v>10</v>
      </c>
      <c r="F61" s="26">
        <f t="shared" si="4"/>
        <v>0</v>
      </c>
      <c r="G61" s="19"/>
      <c r="I61" s="5"/>
      <c r="J61" s="5"/>
      <c r="K61" s="5"/>
      <c r="L61" s="5"/>
    </row>
    <row r="62" spans="2:12" ht="15.95" customHeight="1">
      <c r="B62" s="97" t="s">
        <v>41</v>
      </c>
      <c r="C62" s="11">
        <f t="shared" si="2"/>
        <v>0</v>
      </c>
      <c r="D62" s="77">
        <f t="shared" si="3"/>
        <v>0</v>
      </c>
      <c r="E62" s="207">
        <v>10</v>
      </c>
      <c r="F62" s="26">
        <f t="shared" si="4"/>
        <v>0</v>
      </c>
      <c r="G62" s="19"/>
      <c r="I62" s="5"/>
      <c r="J62" s="5"/>
      <c r="K62" s="5"/>
      <c r="L62" s="5"/>
    </row>
    <row r="63" spans="2:12" ht="15.95" customHeight="1">
      <c r="B63" s="97" t="s">
        <v>40</v>
      </c>
      <c r="C63" s="11">
        <f>G17</f>
        <v>0</v>
      </c>
      <c r="D63" s="77">
        <f t="shared" si="3"/>
        <v>0</v>
      </c>
      <c r="E63" s="207">
        <v>10</v>
      </c>
      <c r="F63" s="26">
        <f t="shared" si="4"/>
        <v>0</v>
      </c>
      <c r="G63" s="19"/>
      <c r="I63" s="5"/>
      <c r="J63" s="5"/>
      <c r="K63" s="5"/>
      <c r="L63" s="5"/>
    </row>
    <row r="64" spans="2:12" ht="15.95" customHeight="1">
      <c r="B64" s="98" t="s">
        <v>39</v>
      </c>
      <c r="C64" s="49">
        <f>G18</f>
        <v>0</v>
      </c>
      <c r="D64" s="79">
        <f t="shared" si="3"/>
        <v>0</v>
      </c>
      <c r="E64" s="208">
        <v>10</v>
      </c>
      <c r="F64" s="31">
        <f t="shared" si="4"/>
        <v>0</v>
      </c>
      <c r="G64" s="19"/>
      <c r="I64" s="5"/>
      <c r="J64" s="5"/>
      <c r="K64" s="5"/>
      <c r="L64" s="5"/>
    </row>
    <row r="65" spans="2:12" ht="15.95" customHeight="1">
      <c r="B65" s="50" t="s">
        <v>38</v>
      </c>
      <c r="C65" s="50">
        <f>SUM(C57:C64)</f>
        <v>0</v>
      </c>
      <c r="D65" s="50">
        <f>SUM(D57:D64)</f>
        <v>0</v>
      </c>
      <c r="E65" s="50"/>
      <c r="F65" s="50">
        <f>SUM(F57:F64)</f>
        <v>0</v>
      </c>
      <c r="G65" s="19"/>
      <c r="I65" s="5"/>
      <c r="J65" s="5"/>
      <c r="K65" s="5"/>
      <c r="L65" s="5"/>
    </row>
    <row r="66" spans="2:12" ht="15.95" customHeight="1">
      <c r="B66" s="19"/>
      <c r="C66" s="19"/>
      <c r="D66" s="19"/>
      <c r="E66" s="19"/>
      <c r="F66" s="19"/>
      <c r="G66" s="19"/>
      <c r="I66" s="5"/>
      <c r="J66" s="5"/>
      <c r="K66" s="5"/>
      <c r="L66" s="5"/>
    </row>
    <row r="67" spans="2:12" ht="15.95" customHeight="1">
      <c r="B67" s="19"/>
      <c r="C67" s="19"/>
      <c r="D67" s="19"/>
      <c r="E67" s="19"/>
      <c r="F67" s="19"/>
      <c r="G67" s="19"/>
      <c r="I67" s="5"/>
      <c r="J67" s="5"/>
      <c r="K67" s="5"/>
      <c r="L67" s="5"/>
    </row>
    <row r="68" spans="2:12" ht="26.1" customHeight="1">
      <c r="B68" s="199" t="s">
        <v>308</v>
      </c>
      <c r="C68" s="13"/>
      <c r="D68" s="13"/>
      <c r="E68" s="51"/>
      <c r="F68" s="13"/>
      <c r="G68" s="13"/>
      <c r="I68" s="5"/>
      <c r="J68" s="5"/>
      <c r="K68" s="5"/>
      <c r="L68" s="5"/>
    </row>
    <row r="69" spans="2:12" ht="15.95" customHeight="1">
      <c r="B69" s="93" t="s">
        <v>37</v>
      </c>
      <c r="C69" s="52">
        <f>E49</f>
        <v>0</v>
      </c>
      <c r="D69" s="13"/>
      <c r="E69" s="19"/>
      <c r="F69" s="13"/>
      <c r="G69" s="13"/>
      <c r="I69" s="5"/>
      <c r="J69" s="5"/>
      <c r="K69" s="5"/>
      <c r="L69" s="5"/>
    </row>
    <row r="70" spans="2:12" ht="15.95" customHeight="1">
      <c r="B70" s="94" t="s">
        <v>36</v>
      </c>
      <c r="C70" s="53">
        <f>-F65</f>
        <v>0</v>
      </c>
      <c r="D70" s="13"/>
      <c r="E70" s="19"/>
      <c r="F70" s="13"/>
      <c r="G70" s="13"/>
      <c r="I70" s="5"/>
      <c r="J70" s="5"/>
      <c r="K70" s="5"/>
      <c r="L70" s="5"/>
    </row>
    <row r="71" spans="2:12" ht="15.95" customHeight="1">
      <c r="B71" s="54" t="str">
        <f>IF(C71&lt;0,"Saldo: Besparing","Saldo: Belasting")</f>
        <v>Saldo: Belasting</v>
      </c>
      <c r="C71" s="55">
        <f>+C69+C70</f>
        <v>0</v>
      </c>
      <c r="D71" s="13"/>
      <c r="E71" s="19"/>
      <c r="F71" s="13"/>
      <c r="G71" s="13"/>
      <c r="I71" s="5"/>
      <c r="J71" s="5"/>
      <c r="K71" s="5"/>
      <c r="L71" s="5"/>
    </row>
    <row r="72" spans="2:12" ht="15.95" customHeight="1">
      <c r="B72" s="13"/>
      <c r="C72" s="13"/>
      <c r="D72" s="13"/>
      <c r="E72" s="19"/>
      <c r="F72" s="13"/>
      <c r="G72" s="13"/>
      <c r="I72" s="5"/>
      <c r="J72" s="5"/>
      <c r="K72" s="5"/>
      <c r="L72" s="5"/>
    </row>
    <row r="73" spans="2:12" ht="15.95" customHeight="1">
      <c r="B73" s="13"/>
      <c r="C73" s="13"/>
      <c r="D73" s="13"/>
      <c r="E73" s="19"/>
      <c r="F73" s="13"/>
      <c r="G73" s="13"/>
      <c r="I73" s="5"/>
      <c r="J73" s="5"/>
      <c r="K73" s="5"/>
      <c r="L73" s="5"/>
    </row>
    <row r="74" spans="2:12" ht="26.1" customHeight="1">
      <c r="B74" s="199" t="s">
        <v>309</v>
      </c>
      <c r="C74" s="13"/>
      <c r="D74" s="56"/>
      <c r="E74" s="57"/>
      <c r="F74" s="58"/>
      <c r="G74" s="13"/>
      <c r="I74" s="5"/>
      <c r="J74" s="5"/>
      <c r="K74" s="5"/>
      <c r="L74" s="5"/>
    </row>
    <row r="75" spans="2:12" ht="23.1" customHeight="1">
      <c r="B75" s="106" t="s">
        <v>101</v>
      </c>
      <c r="C75" s="13"/>
      <c r="D75" s="56"/>
      <c r="E75" s="57"/>
      <c r="F75" s="58"/>
      <c r="G75" s="13"/>
      <c r="I75" s="5"/>
      <c r="J75" s="5"/>
      <c r="K75" s="5"/>
      <c r="L75" s="5"/>
    </row>
    <row r="76" spans="2:12" ht="15.95" customHeight="1">
      <c r="B76" s="59" t="s">
        <v>35</v>
      </c>
      <c r="C76" s="36">
        <f>C77+C78</f>
        <v>0</v>
      </c>
      <c r="D76" s="56"/>
      <c r="E76" s="57"/>
      <c r="F76" s="58"/>
      <c r="G76" s="13"/>
      <c r="I76" s="5"/>
      <c r="J76" s="5"/>
      <c r="K76" s="5"/>
      <c r="L76" s="5"/>
    </row>
    <row r="77" spans="2:12" ht="15.95" customHeight="1">
      <c r="B77" s="94" t="s">
        <v>34</v>
      </c>
      <c r="C77" s="26">
        <f>'2 B'!F9</f>
        <v>0</v>
      </c>
      <c r="D77" s="56"/>
      <c r="E77" s="57"/>
      <c r="F77" s="58"/>
      <c r="G77" s="13"/>
      <c r="I77" s="5"/>
      <c r="J77" s="5"/>
      <c r="K77" s="5"/>
      <c r="L77" s="5"/>
    </row>
    <row r="78" spans="2:12" ht="15.95" customHeight="1">
      <c r="B78" s="94" t="s">
        <v>33</v>
      </c>
      <c r="C78" s="26">
        <f>'2 B'!F7+'2 B'!F8</f>
        <v>0</v>
      </c>
      <c r="D78" s="56"/>
      <c r="E78" s="57"/>
      <c r="F78" s="58"/>
      <c r="G78" s="13"/>
      <c r="I78" s="5"/>
      <c r="J78" s="5"/>
      <c r="K78" s="5"/>
      <c r="L78" s="5"/>
    </row>
    <row r="79" spans="2:12" ht="15.95" customHeight="1">
      <c r="B79" s="37" t="s">
        <v>32</v>
      </c>
      <c r="C79" s="26">
        <f>'2 B'!F27-'2 B'!C76</f>
        <v>0</v>
      </c>
      <c r="D79" s="56"/>
      <c r="E79" s="57"/>
      <c r="F79" s="58"/>
      <c r="G79" s="13"/>
      <c r="I79" s="5"/>
      <c r="J79" s="5"/>
      <c r="K79" s="5"/>
      <c r="L79" s="5"/>
    </row>
    <row r="80" spans="2:12" ht="15.95" customHeight="1">
      <c r="B80" s="54" t="s">
        <v>22</v>
      </c>
      <c r="C80" s="55">
        <f>C76+C79</f>
        <v>0</v>
      </c>
      <c r="D80" s="56"/>
      <c r="E80" s="57"/>
      <c r="F80" s="58"/>
      <c r="G80" s="13"/>
      <c r="I80" s="5"/>
      <c r="J80" s="5"/>
      <c r="K80" s="5"/>
      <c r="L80" s="5"/>
    </row>
    <row r="81" spans="2:12" ht="15.95" customHeight="1">
      <c r="B81" s="13"/>
      <c r="C81" s="13"/>
      <c r="D81" s="56"/>
      <c r="E81" s="57"/>
      <c r="F81" s="58"/>
      <c r="G81" s="13"/>
      <c r="I81" s="5"/>
      <c r="J81" s="5"/>
      <c r="K81" s="5"/>
      <c r="L81" s="5"/>
    </row>
    <row r="82" spans="2:12" ht="23.1" customHeight="1">
      <c r="B82" s="106" t="s">
        <v>102</v>
      </c>
      <c r="C82" s="8"/>
      <c r="D82" s="56"/>
      <c r="E82" s="57"/>
      <c r="F82" s="58"/>
      <c r="G82" s="13"/>
      <c r="I82" s="5"/>
      <c r="J82" s="5"/>
      <c r="K82" s="5"/>
      <c r="L82" s="5"/>
    </row>
    <row r="83" spans="2:12" ht="15.95" customHeight="1">
      <c r="B83" s="60" t="s">
        <v>93</v>
      </c>
      <c r="C83" s="209">
        <v>0</v>
      </c>
      <c r="D83" s="56"/>
      <c r="E83" s="57"/>
      <c r="F83" s="58"/>
      <c r="G83" s="13"/>
      <c r="I83" s="5"/>
      <c r="J83" s="5"/>
      <c r="K83" s="5"/>
      <c r="L83" s="5"/>
    </row>
    <row r="84" spans="2:12" ht="15.95" customHeight="1">
      <c r="B84" s="61"/>
      <c r="C84" s="61"/>
      <c r="D84" s="56"/>
      <c r="E84" s="57"/>
      <c r="F84" s="58"/>
      <c r="G84" s="13"/>
      <c r="I84" s="5"/>
      <c r="J84" s="5"/>
      <c r="K84" s="5"/>
      <c r="L84" s="5"/>
    </row>
    <row r="85" spans="2:12" ht="23.1" customHeight="1">
      <c r="B85" s="106" t="s">
        <v>103</v>
      </c>
      <c r="C85" s="8"/>
      <c r="D85" s="56"/>
      <c r="E85" s="57"/>
      <c r="F85" s="58"/>
      <c r="G85" s="13"/>
      <c r="I85" s="5"/>
      <c r="J85" s="5"/>
      <c r="K85" s="5"/>
      <c r="L85" s="5"/>
    </row>
    <row r="86" spans="2:12" ht="15.95" customHeight="1">
      <c r="B86" s="93" t="s">
        <v>31</v>
      </c>
      <c r="C86" s="210">
        <v>0</v>
      </c>
      <c r="D86" s="56"/>
      <c r="E86" s="57"/>
      <c r="F86" s="58"/>
      <c r="G86" s="13"/>
      <c r="I86" s="5"/>
      <c r="J86" s="5"/>
      <c r="K86" s="5"/>
      <c r="L86" s="5"/>
    </row>
    <row r="87" spans="2:12" ht="15.95" customHeight="1">
      <c r="B87" s="94" t="s">
        <v>30</v>
      </c>
      <c r="C87" s="211">
        <v>0</v>
      </c>
      <c r="D87" s="56"/>
      <c r="E87" s="57"/>
      <c r="F87" s="58"/>
      <c r="G87" s="13"/>
      <c r="I87" s="5"/>
      <c r="J87" s="5"/>
      <c r="K87" s="5"/>
      <c r="L87" s="5"/>
    </row>
    <row r="88" spans="2:12" ht="15.95" customHeight="1">
      <c r="B88" s="94" t="s">
        <v>29</v>
      </c>
      <c r="C88" s="211">
        <v>0</v>
      </c>
      <c r="D88" s="56"/>
      <c r="E88" s="57"/>
      <c r="F88" s="58"/>
      <c r="G88" s="13"/>
      <c r="I88" s="5"/>
      <c r="J88" s="5"/>
      <c r="K88" s="5"/>
      <c r="L88" s="5"/>
    </row>
    <row r="89" spans="2:12" ht="15.95" customHeight="1">
      <c r="B89" s="94" t="s">
        <v>28</v>
      </c>
      <c r="C89" s="26">
        <f>C80-C83-SUM(C86:C88)</f>
        <v>0</v>
      </c>
      <c r="D89" s="56"/>
      <c r="E89" s="57"/>
      <c r="F89" s="58"/>
      <c r="G89" s="13"/>
      <c r="I89" s="5"/>
      <c r="J89" s="5"/>
      <c r="K89" s="5"/>
      <c r="L89" s="5"/>
    </row>
    <row r="90" spans="2:12" ht="15.95" customHeight="1">
      <c r="B90" s="54" t="s">
        <v>22</v>
      </c>
      <c r="C90" s="62">
        <f>SUM(C86:C89)</f>
        <v>0</v>
      </c>
      <c r="D90" s="56"/>
      <c r="E90" s="57"/>
      <c r="F90" s="58"/>
      <c r="G90" s="13"/>
      <c r="I90" s="5"/>
      <c r="J90" s="5"/>
      <c r="K90" s="5"/>
      <c r="L90" s="5"/>
    </row>
    <row r="91" spans="2:12" ht="15.95" customHeight="1">
      <c r="B91" s="13"/>
      <c r="C91" s="13"/>
      <c r="D91" s="56"/>
      <c r="E91" s="57"/>
      <c r="F91" s="58"/>
      <c r="G91" s="13"/>
      <c r="I91" s="5"/>
      <c r="J91" s="5"/>
      <c r="K91" s="5"/>
      <c r="L91" s="5"/>
    </row>
    <row r="92" spans="2:12" ht="23.1" customHeight="1">
      <c r="B92" s="106" t="s">
        <v>104</v>
      </c>
      <c r="C92" s="39"/>
      <c r="D92" s="56"/>
      <c r="E92" s="57"/>
      <c r="F92" s="58"/>
      <c r="G92" s="13"/>
      <c r="I92" s="5"/>
      <c r="J92" s="5"/>
      <c r="K92" s="5"/>
      <c r="L92" s="5"/>
    </row>
    <row r="93" spans="2:12" ht="15.95" customHeight="1">
      <c r="B93" s="33" t="s">
        <v>27</v>
      </c>
      <c r="C93" s="52">
        <f>C80</f>
        <v>0</v>
      </c>
      <c r="D93" s="56"/>
      <c r="E93" s="57"/>
      <c r="F93" s="58"/>
      <c r="G93" s="13"/>
      <c r="I93" s="5"/>
      <c r="J93" s="5"/>
      <c r="K93" s="5"/>
      <c r="L93" s="5"/>
    </row>
    <row r="94" spans="2:12" ht="15.95" customHeight="1">
      <c r="B94" s="23" t="s">
        <v>26</v>
      </c>
      <c r="C94" s="53">
        <f>C83</f>
        <v>0</v>
      </c>
      <c r="D94" s="63">
        <f>IF(C93=0,0,C94/$C$93)</f>
        <v>0</v>
      </c>
      <c r="E94" s="13"/>
      <c r="F94" s="13"/>
      <c r="G94" s="13"/>
      <c r="I94" s="5"/>
      <c r="J94" s="5"/>
      <c r="K94" s="5"/>
      <c r="L94" s="5"/>
    </row>
    <row r="95" spans="2:12" ht="15.95" customHeight="1">
      <c r="B95" s="27" t="s">
        <v>25</v>
      </c>
      <c r="C95" s="64">
        <f>C90</f>
        <v>0</v>
      </c>
      <c r="D95" s="63">
        <f>IF(C93=0,0,C95/$C$93)</f>
        <v>0</v>
      </c>
      <c r="E95" s="13"/>
      <c r="F95" s="13"/>
      <c r="G95" s="13"/>
      <c r="I95" s="5"/>
      <c r="J95" s="5"/>
      <c r="K95" s="5"/>
      <c r="L95" s="5"/>
    </row>
    <row r="96" spans="2:12" ht="15.95" customHeight="1">
      <c r="B96" s="13"/>
      <c r="C96" s="13"/>
      <c r="D96" s="13"/>
      <c r="E96"/>
      <c r="F96" s="13"/>
      <c r="G96" s="13"/>
      <c r="I96" s="5"/>
      <c r="J96" s="5"/>
      <c r="K96" s="5"/>
      <c r="L96" s="5"/>
    </row>
    <row r="97" spans="2:12" ht="23.1" customHeight="1">
      <c r="B97" s="106" t="s">
        <v>105</v>
      </c>
      <c r="C97" s="13"/>
      <c r="D97" s="13"/>
      <c r="E97" s="39"/>
      <c r="F97" s="13"/>
      <c r="G97" s="13"/>
      <c r="I97" s="5"/>
      <c r="J97" s="5"/>
      <c r="K97" s="5"/>
      <c r="L97" s="5"/>
    </row>
    <row r="98" spans="2:12" ht="15.95" customHeight="1">
      <c r="B98" s="93" t="s">
        <v>24</v>
      </c>
      <c r="C98" s="145">
        <f>C80-C99</f>
        <v>0</v>
      </c>
      <c r="D98" s="13"/>
      <c r="E98" s="6"/>
      <c r="F98" s="13"/>
      <c r="G98" s="13"/>
      <c r="I98" s="5"/>
      <c r="J98" s="5"/>
      <c r="K98" s="5"/>
      <c r="L98" s="5"/>
    </row>
    <row r="99" spans="2:12" ht="15.95" customHeight="1">
      <c r="B99" s="94" t="s">
        <v>94</v>
      </c>
      <c r="C99" s="26">
        <f>(C77+(C78*D95))</f>
        <v>0</v>
      </c>
      <c r="D99" s="13"/>
      <c r="E99" s="6"/>
      <c r="F99" s="65"/>
      <c r="G99" s="16"/>
      <c r="I99" s="5"/>
      <c r="J99" s="5"/>
      <c r="K99" s="5"/>
      <c r="L99" s="5"/>
    </row>
    <row r="100" spans="2:12" ht="15.95" customHeight="1">
      <c r="B100" s="104" t="s">
        <v>332</v>
      </c>
      <c r="C100" s="275">
        <v>0</v>
      </c>
      <c r="D100" s="13"/>
      <c r="E100" s="6"/>
      <c r="F100" s="65"/>
      <c r="G100" s="16"/>
      <c r="I100" s="5"/>
      <c r="J100" s="5"/>
      <c r="K100" s="5"/>
      <c r="L100" s="5"/>
    </row>
    <row r="101" spans="2:12" ht="15.95" customHeight="1">
      <c r="B101" s="104" t="s">
        <v>333</v>
      </c>
      <c r="C101" s="275">
        <v>0</v>
      </c>
      <c r="D101" s="13"/>
      <c r="E101" s="6"/>
      <c r="F101" s="65"/>
      <c r="G101" s="16"/>
      <c r="I101" s="5"/>
      <c r="J101" s="5"/>
      <c r="K101" s="5"/>
      <c r="L101" s="5"/>
    </row>
    <row r="102" spans="2:12" ht="15.95" customHeight="1">
      <c r="B102" s="104" t="s">
        <v>334</v>
      </c>
      <c r="C102" s="275">
        <v>0</v>
      </c>
      <c r="D102" s="13"/>
      <c r="E102" s="6"/>
      <c r="F102" s="65"/>
      <c r="G102" s="16"/>
      <c r="I102" s="5"/>
      <c r="J102" s="5"/>
      <c r="K102" s="5"/>
      <c r="L102" s="5"/>
    </row>
    <row r="103" spans="2:12" ht="15.95" customHeight="1">
      <c r="B103" s="104" t="s">
        <v>335</v>
      </c>
      <c r="C103" s="275">
        <v>0</v>
      </c>
      <c r="D103" s="13"/>
      <c r="E103" s="6"/>
      <c r="F103" s="65"/>
      <c r="G103" s="16"/>
      <c r="I103" s="5"/>
      <c r="J103" s="5"/>
      <c r="K103" s="5"/>
      <c r="L103" s="5"/>
    </row>
    <row r="104" spans="2:12" ht="15.95" customHeight="1">
      <c r="B104" s="104" t="s">
        <v>331</v>
      </c>
      <c r="C104" s="26">
        <f>C99-C100-C101-C102-C103</f>
        <v>0</v>
      </c>
      <c r="D104" s="13"/>
      <c r="E104" s="6"/>
      <c r="F104" s="65"/>
      <c r="G104" s="16"/>
      <c r="I104" s="5"/>
      <c r="J104" s="5"/>
      <c r="K104" s="5"/>
      <c r="L104" s="5"/>
    </row>
    <row r="105" spans="2:12" ht="15.95" customHeight="1">
      <c r="B105" s="37" t="s">
        <v>85</v>
      </c>
      <c r="C105" s="26"/>
      <c r="D105" s="13"/>
      <c r="E105" s="6"/>
      <c r="F105" s="13"/>
      <c r="G105" s="13"/>
      <c r="I105" s="5"/>
      <c r="J105" s="5"/>
      <c r="K105" s="5"/>
      <c r="L105" s="5"/>
    </row>
    <row r="106" spans="2:12" ht="15.95" customHeight="1">
      <c r="B106" s="94" t="s">
        <v>23</v>
      </c>
      <c r="C106" s="26">
        <v>50</v>
      </c>
      <c r="D106" s="13"/>
      <c r="E106" s="6"/>
      <c r="F106" s="13"/>
      <c r="G106" s="13"/>
      <c r="I106" s="5"/>
      <c r="J106" s="5"/>
      <c r="K106" s="5"/>
      <c r="L106" s="5"/>
    </row>
    <row r="107" spans="2:12" ht="15.95" customHeight="1">
      <c r="B107" s="104" t="s">
        <v>332</v>
      </c>
      <c r="C107" s="26">
        <f>+C100*2%</f>
        <v>0</v>
      </c>
      <c r="D107" s="13"/>
      <c r="E107" s="6"/>
      <c r="F107" s="13"/>
      <c r="G107" s="13"/>
      <c r="I107" s="5"/>
      <c r="J107" s="5"/>
      <c r="K107" s="5"/>
      <c r="L107" s="5"/>
    </row>
    <row r="108" spans="2:12" ht="15.95" customHeight="1">
      <c r="B108" s="104" t="s">
        <v>333</v>
      </c>
      <c r="C108" s="26">
        <f>+C101*12%</f>
        <v>0</v>
      </c>
      <c r="D108" s="13"/>
      <c r="E108" s="6"/>
      <c r="F108" s="13"/>
      <c r="G108" s="13"/>
      <c r="I108" s="5"/>
      <c r="J108" s="5"/>
      <c r="K108" s="5"/>
      <c r="L108" s="5"/>
    </row>
    <row r="109" spans="2:12" ht="15.95" customHeight="1">
      <c r="B109" s="104" t="s">
        <v>334</v>
      </c>
      <c r="C109" s="26">
        <f>+C102*3%</f>
        <v>0</v>
      </c>
      <c r="D109" s="13"/>
      <c r="E109" s="6"/>
      <c r="F109" s="13"/>
      <c r="G109" s="13"/>
      <c r="I109" s="5"/>
      <c r="J109" s="5"/>
      <c r="K109" s="5"/>
      <c r="L109" s="5"/>
    </row>
    <row r="110" spans="2:12" ht="15.95" customHeight="1">
      <c r="B110" s="104" t="s">
        <v>335</v>
      </c>
      <c r="C110" s="26">
        <f>+C103*12.5%</f>
        <v>0</v>
      </c>
      <c r="D110" s="13"/>
      <c r="E110" s="6"/>
      <c r="F110" s="13"/>
      <c r="G110" s="13"/>
      <c r="I110" s="5"/>
      <c r="J110" s="5"/>
      <c r="K110" s="5"/>
      <c r="L110" s="5"/>
    </row>
    <row r="111" spans="2:12" ht="15.95" customHeight="1">
      <c r="B111" s="104" t="s">
        <v>331</v>
      </c>
      <c r="C111" s="26">
        <f>+C104*12.5%</f>
        <v>0</v>
      </c>
      <c r="D111" s="13"/>
      <c r="E111" s="6"/>
      <c r="F111" s="13"/>
      <c r="G111" s="13"/>
      <c r="I111" s="5"/>
      <c r="J111" s="5"/>
      <c r="K111" s="5"/>
      <c r="L111" s="5"/>
    </row>
    <row r="112" spans="2:12" ht="15.95" customHeight="1">
      <c r="B112" s="66" t="s">
        <v>22</v>
      </c>
      <c r="C112" s="67">
        <f>SUM(C106:C111)</f>
        <v>50</v>
      </c>
      <c r="D112" s="13"/>
      <c r="E112" s="6"/>
      <c r="F112" s="13"/>
      <c r="G112" s="13"/>
      <c r="I112" s="5"/>
      <c r="J112" s="5"/>
      <c r="K112" s="5"/>
      <c r="L112" s="5"/>
    </row>
    <row r="113" spans="2:12" ht="15.95" customHeight="1">
      <c r="B113" s="95" t="s">
        <v>21</v>
      </c>
      <c r="C113" s="213">
        <v>0.25</v>
      </c>
      <c r="D113" s="13"/>
      <c r="E113" s="6"/>
      <c r="F113" s="13"/>
      <c r="G113" s="13"/>
      <c r="I113" s="5"/>
      <c r="J113" s="5"/>
      <c r="K113" s="5"/>
      <c r="L113" s="5"/>
    </row>
    <row r="114" spans="2:12" ht="15.95" customHeight="1">
      <c r="B114" s="95" t="s">
        <v>84</v>
      </c>
      <c r="C114" s="26">
        <f>-C112*C113</f>
        <v>-12.5</v>
      </c>
      <c r="D114" s="13"/>
      <c r="E114" s="6"/>
      <c r="F114" s="13"/>
      <c r="G114" s="13"/>
      <c r="I114" s="5"/>
      <c r="J114" s="5"/>
      <c r="K114" s="5"/>
      <c r="L114" s="5"/>
    </row>
    <row r="115" spans="2:12" ht="15.95" customHeight="1">
      <c r="B115" s="68" t="s">
        <v>20</v>
      </c>
      <c r="C115" s="29">
        <f>C112*(1-C113)</f>
        <v>37.5</v>
      </c>
      <c r="D115" s="13"/>
      <c r="E115" s="6"/>
      <c r="F115" s="13"/>
      <c r="G115" s="13"/>
      <c r="I115" s="5"/>
      <c r="J115" s="5"/>
      <c r="K115" s="5"/>
      <c r="L115" s="5"/>
    </row>
    <row r="116" spans="2:12" ht="15.95" customHeight="1">
      <c r="B116" s="13"/>
      <c r="C116" s="13"/>
      <c r="D116" s="13"/>
      <c r="E116" s="39"/>
      <c r="F116" s="13"/>
      <c r="G116" s="13"/>
      <c r="I116" s="5"/>
      <c r="J116" s="5"/>
      <c r="K116" s="5"/>
      <c r="L116" s="5"/>
    </row>
    <row r="117" spans="2:12" ht="15.95" customHeight="1">
      <c r="B117" s="13"/>
      <c r="C117" s="13"/>
      <c r="D117" s="13"/>
      <c r="E117" s="19"/>
      <c r="F117" s="13"/>
      <c r="G117" s="13"/>
      <c r="I117" s="5"/>
      <c r="J117" s="5"/>
      <c r="K117" s="5"/>
      <c r="L117" s="5"/>
    </row>
    <row r="118" spans="2:12" ht="26.1" customHeight="1" thickBot="1">
      <c r="B118" s="199" t="s">
        <v>310</v>
      </c>
      <c r="C118" s="13"/>
      <c r="D118" s="13"/>
      <c r="E118" s="19"/>
      <c r="F118" s="13"/>
      <c r="G118" s="13"/>
      <c r="I118" s="5"/>
      <c r="J118" s="5"/>
      <c r="K118" s="5"/>
      <c r="L118" s="5"/>
    </row>
    <row r="119" spans="2:12" ht="15.95" customHeight="1" thickBot="1">
      <c r="B119" s="223" t="s">
        <v>19</v>
      </c>
      <c r="C119" s="224"/>
      <c r="D119" s="223" t="s">
        <v>15</v>
      </c>
      <c r="E119" s="225"/>
      <c r="F119" s="13"/>
      <c r="G119" s="13"/>
      <c r="I119" s="5"/>
      <c r="J119" s="5"/>
      <c r="K119" s="5"/>
      <c r="L119" s="5"/>
    </row>
    <row r="120" spans="2:12" ht="15.95" customHeight="1">
      <c r="B120" s="89" t="s">
        <v>18</v>
      </c>
      <c r="C120" s="212">
        <v>0</v>
      </c>
      <c r="D120" s="69" t="s">
        <v>84</v>
      </c>
      <c r="E120" s="70"/>
      <c r="F120" s="13"/>
      <c r="G120" s="13"/>
      <c r="I120" s="5"/>
      <c r="J120" s="5"/>
      <c r="K120" s="5"/>
      <c r="L120" s="5"/>
    </row>
    <row r="121" spans="2:12" ht="15.95" customHeight="1">
      <c r="B121" s="89" t="s">
        <v>17</v>
      </c>
      <c r="C121" s="212">
        <v>0</v>
      </c>
      <c r="D121" s="89" t="s">
        <v>14</v>
      </c>
      <c r="E121" s="214">
        <v>0.25</v>
      </c>
      <c r="F121" s="13"/>
      <c r="G121" s="13"/>
      <c r="I121" s="5"/>
      <c r="J121" s="5"/>
      <c r="K121" s="5"/>
      <c r="L121" s="5"/>
    </row>
    <row r="122" spans="2:12" ht="15.95" customHeight="1">
      <c r="B122" s="89" t="s">
        <v>16</v>
      </c>
      <c r="C122" s="212">
        <v>0</v>
      </c>
      <c r="D122" s="89" t="s">
        <v>13</v>
      </c>
      <c r="E122" s="71">
        <f>+C120</f>
        <v>0</v>
      </c>
      <c r="F122" s="13"/>
      <c r="G122" s="13"/>
      <c r="I122" s="5"/>
      <c r="J122" s="5"/>
      <c r="K122" s="5"/>
      <c r="L122" s="5"/>
    </row>
    <row r="123" spans="2:12" ht="15.95" customHeight="1" thickBot="1">
      <c r="B123" s="72" t="s">
        <v>86</v>
      </c>
      <c r="C123" s="87">
        <f>+C121+C122</f>
        <v>0</v>
      </c>
      <c r="D123" s="89" t="s">
        <v>12</v>
      </c>
      <c r="E123" s="215">
        <v>0</v>
      </c>
      <c r="F123" s="13"/>
      <c r="G123" s="13"/>
      <c r="I123" s="5"/>
      <c r="J123" s="5"/>
      <c r="K123" s="5"/>
      <c r="L123" s="5"/>
    </row>
    <row r="124" spans="2:12" ht="15.95" customHeight="1">
      <c r="C124" s="74"/>
      <c r="D124" s="89" t="s">
        <v>11</v>
      </c>
      <c r="E124" s="71">
        <f>E122-E123</f>
        <v>0</v>
      </c>
      <c r="F124" s="13"/>
      <c r="G124" s="13"/>
      <c r="I124" s="5"/>
      <c r="J124" s="5"/>
      <c r="K124" s="5"/>
      <c r="L124" s="5"/>
    </row>
    <row r="125" spans="2:12" ht="15.95" customHeight="1">
      <c r="B125" s="13"/>
      <c r="C125" s="74"/>
      <c r="D125" s="89" t="s">
        <v>87</v>
      </c>
      <c r="E125" s="75">
        <f>E124*E121</f>
        <v>0</v>
      </c>
      <c r="F125" s="13"/>
      <c r="G125" s="13"/>
      <c r="I125" s="5"/>
      <c r="J125" s="5"/>
      <c r="K125" s="5"/>
      <c r="L125" s="5"/>
    </row>
    <row r="126" spans="2:12" ht="15.95" customHeight="1">
      <c r="D126" s="69" t="s">
        <v>89</v>
      </c>
      <c r="E126" s="71"/>
      <c r="F126" s="13"/>
      <c r="G126" s="13"/>
      <c r="I126" s="5"/>
      <c r="J126" s="5"/>
      <c r="K126" s="5"/>
      <c r="L126" s="5"/>
    </row>
    <row r="127" spans="2:12" ht="15.95" customHeight="1">
      <c r="D127" s="89" t="s">
        <v>10</v>
      </c>
      <c r="E127" s="71">
        <f>E123</f>
        <v>0</v>
      </c>
      <c r="F127" s="13"/>
      <c r="G127" s="13"/>
      <c r="I127" s="5"/>
      <c r="J127" s="5"/>
      <c r="K127" s="5"/>
      <c r="L127" s="5"/>
    </row>
    <row r="128" spans="2:12" ht="15.95" customHeight="1" thickBot="1">
      <c r="D128" s="89" t="s">
        <v>9</v>
      </c>
      <c r="E128" s="215">
        <v>0</v>
      </c>
      <c r="F128" s="13"/>
      <c r="G128" s="13"/>
      <c r="I128" s="5"/>
      <c r="J128" s="5"/>
      <c r="K128" s="5"/>
      <c r="L128" s="5"/>
    </row>
    <row r="129" spans="1:12" ht="15.95" customHeight="1" thickBot="1">
      <c r="B129" s="223" t="s">
        <v>6</v>
      </c>
      <c r="C129" s="224"/>
      <c r="D129" s="89" t="s">
        <v>8</v>
      </c>
      <c r="E129" s="71">
        <f>IF((E127-E128)*0.03&gt;2660,2660,(E127-E128)*0.03)</f>
        <v>0</v>
      </c>
      <c r="F129" s="13"/>
      <c r="G129" s="13"/>
      <c r="I129" s="5"/>
      <c r="J129" s="5"/>
      <c r="K129" s="5"/>
      <c r="L129" s="5"/>
    </row>
    <row r="130" spans="1:12" ht="15.95" customHeight="1">
      <c r="B130" s="89" t="s">
        <v>5</v>
      </c>
      <c r="C130" s="88">
        <f>C123</f>
        <v>0</v>
      </c>
      <c r="D130" s="90" t="s">
        <v>7</v>
      </c>
      <c r="E130" s="71">
        <f>E127-E128-E129</f>
        <v>0</v>
      </c>
      <c r="F130" s="13"/>
      <c r="G130" s="13"/>
      <c r="I130" s="5"/>
      <c r="J130" s="5"/>
      <c r="K130" s="5"/>
      <c r="L130" s="5"/>
    </row>
    <row r="131" spans="1:12" ht="15.95" customHeight="1">
      <c r="B131" s="89" t="s">
        <v>4</v>
      </c>
      <c r="C131" s="88">
        <f>E132</f>
        <v>0</v>
      </c>
      <c r="D131" s="90" t="s">
        <v>92</v>
      </c>
      <c r="E131" s="215">
        <v>0</v>
      </c>
      <c r="F131" s="13"/>
      <c r="G131" s="13"/>
      <c r="I131" s="5"/>
      <c r="J131" s="5"/>
      <c r="K131" s="5"/>
      <c r="L131" s="5"/>
    </row>
    <row r="132" spans="1:12" ht="15.95" customHeight="1" thickBot="1">
      <c r="B132" s="72" t="str">
        <f>IF(C132&gt;0,"Vennootschap is voordeliger","Eenmanszaak is voordeliger")</f>
        <v>Eenmanszaak is voordeliger</v>
      </c>
      <c r="C132" s="87">
        <f>C130-C131</f>
        <v>0</v>
      </c>
      <c r="D132" s="72" t="s">
        <v>86</v>
      </c>
      <c r="E132" s="73">
        <f>+E125+E128+E131</f>
        <v>0</v>
      </c>
      <c r="F132" s="13"/>
      <c r="G132" s="13"/>
      <c r="I132" s="5"/>
      <c r="J132" s="5"/>
      <c r="K132" s="5"/>
      <c r="L132" s="5"/>
    </row>
    <row r="133" spans="1:12" ht="15.95" customHeight="1">
      <c r="I133" s="5"/>
      <c r="J133" s="5"/>
      <c r="K133" s="5"/>
      <c r="L133" s="5"/>
    </row>
    <row r="134" spans="1:12" ht="15.95" customHeight="1">
      <c r="A134" s="5"/>
      <c r="B134" s="5"/>
      <c r="C134" s="5"/>
      <c r="D134" s="5"/>
      <c r="E134" s="5"/>
      <c r="F134" s="5"/>
      <c r="G134" s="5"/>
      <c r="H134" s="5"/>
      <c r="I134" s="5"/>
      <c r="J134" s="5"/>
      <c r="K134" s="5"/>
      <c r="L134" s="5"/>
    </row>
  </sheetData>
  <sheetProtection algorithmName="SHA-512" hashValue="OdRaIvxFnPcDDdAorVRRjJCwaWqcXeWpEuHKk8UFTXPvxRF7qsO0ILS9cXrO6TTFUQOnfV3gc5dSPMrL+3/OBg==" saltValue="1hIxYxpKMGvpNqaCc1u6Bg==" spinCount="100000" sheet="1" objects="1" scenarios="1"/>
  <mergeCells count="4">
    <mergeCell ref="B2:G2"/>
    <mergeCell ref="B119:C119"/>
    <mergeCell ref="D119:E119"/>
    <mergeCell ref="B129:C129"/>
  </mergeCells>
  <dataValidations count="1">
    <dataValidation type="decimal" allowBlank="1" showInputMessage="1" showErrorMessage="1" errorTitle="Belastbaar bedrag" error="Geef een positief bedrag op dat maximaal gelijk is aan het totale &quot;bedrag belast met evenredig recht&quot;." sqref="C100:C103" xr:uid="{A7B03D61-31AC-48FF-A96B-9CD2D30E33C2}">
      <formula1>0</formula1>
      <formula2>$C$99</formula2>
    </dataValidation>
  </dataValidations>
  <hyperlinks>
    <hyperlink ref="I2" location="'Home B'!A1" tooltip="Home" display="Ç" xr:uid="{4E711AAD-445D-4DD9-B932-E1DC50229976}"/>
    <hyperlink ref="K2" location="'Home B'!A1" tooltip="vorige" display="Å" xr:uid="{D24070E4-6947-4125-A8F4-63CD8121124A}"/>
  </hyperlinks>
  <printOptions horizontalCentered="1"/>
  <pageMargins left="0.39370078740157483" right="0.39370078740157483" top="0.59055118110236227" bottom="0.59055118110236227" header="0.51181102362204722" footer="0.51181102362204722"/>
  <pageSetup paperSize="9" fitToHeight="0" orientation="landscape" horizontalDpi="4294967294" verticalDpi="300" r:id="rId1"/>
  <headerFooter alignWithMargins="0">
    <oddHeader>&amp;C&amp;Z&amp;F</oddHeader>
    <oddFooter>&amp;C&amp;P/&amp;N</oddFooter>
  </headerFooter>
  <rowBreaks count="4" manualBreakCount="4">
    <brk id="28" min="1" max="6" man="1"/>
    <brk id="51" min="1" max="6" man="1"/>
    <brk id="73" min="1" max="6" man="1"/>
    <brk id="117" min="1" max="6"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B5A73-0B5F-435C-9398-B8C478E5CAB6}">
  <sheetPr>
    <tabColor theme="8" tint="0.79998168889431442"/>
    <pageSetUpPr autoPageBreaks="0" fitToPage="1"/>
  </sheetPr>
  <dimension ref="B2:F27"/>
  <sheetViews>
    <sheetView showGridLines="0" showRowColHeaders="0" workbookViewId="0">
      <selection activeCell="L19" sqref="L19"/>
    </sheetView>
  </sheetViews>
  <sheetFormatPr defaultColWidth="5.7109375" defaultRowHeight="20.100000000000001" customHeight="1"/>
  <cols>
    <col min="1" max="1" width="5.7109375" style="162" customWidth="1"/>
    <col min="2" max="2" width="22.85546875" style="162" customWidth="1"/>
    <col min="3" max="3" width="18.5703125" style="162" customWidth="1"/>
    <col min="4" max="4" width="22.85546875" style="162" customWidth="1"/>
    <col min="5" max="5" width="18.5703125" style="162" customWidth="1"/>
    <col min="6" max="6" width="25.7109375" style="162" customWidth="1"/>
    <col min="7" max="9" width="5.7109375" style="162" customWidth="1"/>
    <col min="10" max="10" width="8.42578125" style="162" customWidth="1"/>
    <col min="11" max="16384" width="5.7109375" style="162"/>
  </cols>
  <sheetData>
    <row r="2" spans="2:6" ht="138.75" customHeight="1">
      <c r="B2" s="276">
        <f>_xlfn.SINGLE(DTM)</f>
        <v>45803</v>
      </c>
      <c r="C2" s="276"/>
      <c r="D2" s="276"/>
      <c r="E2" s="276"/>
      <c r="F2" s="276"/>
    </row>
    <row r="3" spans="2:6" ht="20.100000000000001" customHeight="1">
      <c r="B3" s="161"/>
      <c r="C3" s="161"/>
      <c r="D3" s="161"/>
      <c r="E3" s="161"/>
      <c r="F3" s="161"/>
    </row>
    <row r="4" spans="2:6" ht="30" customHeight="1">
      <c r="B4" s="229" t="s">
        <v>133</v>
      </c>
      <c r="C4" s="229"/>
      <c r="D4" s="229"/>
      <c r="E4" s="229"/>
      <c r="F4" s="229"/>
    </row>
    <row r="17" spans="2:6" ht="20.100000000000001" customHeight="1">
      <c r="B17" s="177" t="s">
        <v>135</v>
      </c>
      <c r="C17" s="161"/>
      <c r="D17" s="161"/>
      <c r="E17" s="161"/>
      <c r="F17" s="161"/>
    </row>
    <row r="18" spans="2:6" ht="20.100000000000001" customHeight="1">
      <c r="B18" s="181" t="s">
        <v>136</v>
      </c>
      <c r="C18" s="164"/>
      <c r="D18" s="174"/>
      <c r="E18" s="166"/>
      <c r="F18" s="163"/>
    </row>
    <row r="19" spans="2:6" ht="20.100000000000001" customHeight="1">
      <c r="C19" s="161"/>
      <c r="D19" s="161"/>
      <c r="E19" s="161"/>
      <c r="F19" s="161"/>
    </row>
    <row r="20" spans="2:6" ht="20.100000000000001" customHeight="1" thickBot="1">
      <c r="C20" s="161"/>
      <c r="D20" s="161"/>
      <c r="E20" s="161"/>
      <c r="F20" s="161"/>
    </row>
    <row r="21" spans="2:6" ht="20.100000000000001" customHeight="1" thickTop="1" thickBot="1">
      <c r="B21" s="277" t="s">
        <v>321</v>
      </c>
      <c r="C21" s="173"/>
      <c r="D21" s="173"/>
      <c r="E21" s="173"/>
      <c r="F21" s="268" t="s">
        <v>322</v>
      </c>
    </row>
    <row r="22" spans="2:6" ht="12" thickTop="1">
      <c r="B22" s="170"/>
      <c r="C22" s="170"/>
      <c r="D22" s="170"/>
      <c r="E22" s="170"/>
      <c r="F22" s="170"/>
    </row>
    <row r="23" spans="2:6" ht="11.25">
      <c r="B23" s="171" t="s">
        <v>274</v>
      </c>
      <c r="C23" s="172"/>
      <c r="D23" s="172"/>
      <c r="E23" s="172"/>
      <c r="F23" s="172"/>
    </row>
    <row r="24" spans="2:6" ht="11.25">
      <c r="B24" s="171" t="s">
        <v>275</v>
      </c>
      <c r="C24" s="173"/>
      <c r="D24" s="173"/>
      <c r="E24" s="173"/>
      <c r="F24" s="173"/>
    </row>
    <row r="25" spans="2:6" ht="11.25">
      <c r="B25" s="170"/>
      <c r="C25" s="170"/>
      <c r="D25" s="170"/>
      <c r="E25" s="170"/>
      <c r="F25" s="278"/>
    </row>
    <row r="26" spans="2:6" ht="20.100000000000001" customHeight="1">
      <c r="B26" s="270" t="s">
        <v>338</v>
      </c>
      <c r="C26" s="270"/>
      <c r="D26" s="270"/>
      <c r="E26" s="270"/>
      <c r="F26" s="279" t="s">
        <v>336</v>
      </c>
    </row>
    <row r="27" spans="2:6" ht="20.100000000000001" customHeight="1">
      <c r="B27" s="270"/>
      <c r="C27" s="270"/>
      <c r="D27" s="270"/>
      <c r="E27" s="270"/>
      <c r="F27" s="279" t="s">
        <v>337</v>
      </c>
    </row>
  </sheetData>
  <sheetProtection algorithmName="SHA-512" hashValue="sOYr3txDOsvdzgvrisfH2oV/mVSY9JSr7PRfz42UGdSwudcnTomlGOXjgn8UQOfcBanYsW2S+1lyunXTx1L2pQ==" saltValue="Kw7w7/iEpBIZP9OB+NL0Xw==" spinCount="100000" sheet="1" objects="1" scenarios="1"/>
  <mergeCells count="3">
    <mergeCell ref="B2:F2"/>
    <mergeCell ref="B4:F4"/>
    <mergeCell ref="B26:E27"/>
  </mergeCells>
  <hyperlinks>
    <hyperlink ref="B18" location="'2 FR B'!A1" tooltip="Calculez-le vous-même !" display="} Cliquez ici" xr:uid="{18E18BEB-8001-43F7-B75F-BC74FD6CB7EE}"/>
    <hyperlink ref="F21" r:id="rId1" tooltip="Contactez la rédaction" xr:uid="{0736FD5A-03B5-4580-864A-C1EF8A541C35}"/>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c7075ebbc034a3275d45b60cd7603227">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a06cc6f8e6e1cb25c2897a96f8804eed"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Props1.xml><?xml version="1.0" encoding="utf-8"?>
<ds:datastoreItem xmlns:ds="http://schemas.openxmlformats.org/officeDocument/2006/customXml" ds:itemID="{3D3E161B-33F9-47E4-AB1C-52D640D076EA}">
  <ds:schemaRefs>
    <ds:schemaRef ds:uri="http://schemas.microsoft.com/sharepoint/v3/contenttype/forms"/>
  </ds:schemaRefs>
</ds:datastoreItem>
</file>

<file path=customXml/itemProps2.xml><?xml version="1.0" encoding="utf-8"?>
<ds:datastoreItem xmlns:ds="http://schemas.openxmlformats.org/officeDocument/2006/customXml" ds:itemID="{AB3AA085-39B2-4692-A215-CCB539760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790CA6-B602-4577-B589-3B16C4B9B397}">
  <ds:schemaRefs>
    <ds:schemaRef ds:uri="http://schemas.microsoft.com/office/2006/documentManagement/types"/>
    <ds:schemaRef ds:uri="http://schemas.microsoft.com/office/2006/metadata/properties"/>
    <ds:schemaRef ds:uri="http://purl.org/dc/elements/1.1/"/>
    <ds:schemaRef ds:uri="9f1a52dd-c97f-4abb-8a98-4088ff99792c"/>
    <ds:schemaRef ds:uri="http://schemas.openxmlformats.org/package/2006/metadata/core-properties"/>
    <ds:schemaRef ds:uri="http://purl.org/dc/terms/"/>
    <ds:schemaRef ds:uri="http://schemas.microsoft.com/office/infopath/2007/PartnerControls"/>
    <ds:schemaRef ds:uri="c1100eb2-400f-4abd-90be-61dbc9e47e5b"/>
    <ds:schemaRef ds:uri="http://www.w3.org/XML/1998/namespace"/>
    <ds:schemaRef ds:uri="http://purl.org/dc/dcmitype/"/>
  </ds:schemaRefs>
</ds:datastoreItem>
</file>

<file path=docMetadata/LabelInfo.xml><?xml version="1.0" encoding="utf-8"?>
<clbl:labelList xmlns:clbl="http://schemas.microsoft.com/office/2020/mipLabelMetadata">
  <clbl:label id="{e606ffc1-8e33-4204-afae-bdcbc4d017e7}" enabled="1" method="Privilege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Home</vt:lpstr>
      <vt:lpstr>1</vt:lpstr>
      <vt:lpstr>2</vt:lpstr>
      <vt:lpstr>Home FR</vt:lpstr>
      <vt:lpstr>1 FR</vt:lpstr>
      <vt:lpstr>2 FR</vt:lpstr>
      <vt:lpstr>Home B</vt:lpstr>
      <vt:lpstr>2 B</vt:lpstr>
      <vt:lpstr>Home FR B</vt:lpstr>
      <vt:lpstr>2 FR B</vt:lpstr>
      <vt:lpstr>EDISEC</vt:lpstr>
      <vt:lpstr>DTM</vt:lpstr>
      <vt:lpstr>'1'!Print_Area</vt:lpstr>
      <vt:lpstr>'1 FR'!Print_Area</vt:lpstr>
      <vt:lpstr>'2'!Print_Area</vt:lpstr>
      <vt:lpstr>'2 B'!Print_Area</vt:lpstr>
      <vt:lpstr>'2 FR'!Print_Area</vt:lpstr>
      <vt:lpstr>'2 FR 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93967-94442-422496-422569</cp:keywords>
  <cp:lastModifiedBy>Philippe POISMANS</cp:lastModifiedBy>
  <cp:lastPrinted>2020-07-15T12:55:57Z</cp:lastPrinted>
  <dcterms:created xsi:type="dcterms:W3CDTF">2011-03-21T06:44:21Z</dcterms:created>
  <dcterms:modified xsi:type="dcterms:W3CDTF">2025-05-26T13:04:44Z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