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els1-my.sharepoint.com/personal/j_mussche_larcier-intersentia_be/Documents/Bureau/"/>
    </mc:Choice>
  </mc:AlternateContent>
  <xr:revisionPtr revIDLastSave="0" documentId="8_{AB0DFA1B-44E0-4DE8-B1A9-DD93D7BF1CAB}" xr6:coauthVersionLast="47" xr6:coauthVersionMax="47" xr10:uidLastSave="{00000000-0000-0000-0000-000000000000}"/>
  <bookViews>
    <workbookView showSheetTabs="0" xWindow="-108" yWindow="-108" windowWidth="23256" windowHeight="12456" activeTab="6" xr2:uid="{00000000-000D-0000-FFFF-FFFF00000000}"/>
  </bookViews>
  <sheets>
    <sheet name="Home" sheetId="15" r:id="rId1"/>
    <sheet name="1" sheetId="2" r:id="rId2"/>
    <sheet name="calc" sheetId="3" state="veryHidden" r:id="rId3"/>
    <sheet name="Home FR" sheetId="16" r:id="rId4"/>
    <sheet name="1FR" sheetId="20" r:id="rId5"/>
    <sheet name="calcFR" sheetId="21" state="veryHidden" r:id="rId6"/>
    <sheet name="Home B" sheetId="17" r:id="rId7"/>
    <sheet name="1B" sheetId="22" r:id="rId8"/>
    <sheet name="calcB" sheetId="23" state="veryHidden" r:id="rId9"/>
    <sheet name="Home FR B" sheetId="18" r:id="rId10"/>
    <sheet name="1FRB" sheetId="24" r:id="rId11"/>
    <sheet name="calcFRB" sheetId="25" state="veryHidden" r:id="rId12"/>
    <sheet name="EDISEC" sheetId="19" r:id="rId13"/>
  </sheets>
  <definedNames>
    <definedName name="DTM">Home!$D$2</definedName>
    <definedName name="elv">calc!$H$4</definedName>
    <definedName name="elvb">calcB!$H$4</definedName>
    <definedName name="elw">calcFR!$H$4</definedName>
    <definedName name="elwb">calcFRB!$H$4</definedName>
    <definedName name="gbv">calc!$E$4</definedName>
    <definedName name="gbvb">calcB!$E$4</definedName>
    <definedName name="gbw">calcFR!$E$4</definedName>
    <definedName name="gbwb">calcFRB!$E$4</definedName>
    <definedName name="inv">calc!$A$19</definedName>
    <definedName name="invb">calcB!$A$19</definedName>
    <definedName name="inw">calcFR!$A$19</definedName>
    <definedName name="inwb">calcFRB!$A$19</definedName>
    <definedName name="_xlnm.Print_Area" localSheetId="1">'1'!$B$2:$D$27</definedName>
    <definedName name="_xlnm.Print_Area" localSheetId="7">'1B'!$B$2:$D$25</definedName>
    <definedName name="_xlnm.Print_Area" localSheetId="4">'1FR'!$B$2:$D$27</definedName>
    <definedName name="_xlnm.Print_Area" localSheetId="10">'1FRB'!$B$2:$D$25</definedName>
    <definedName name="_xlnm.Print_Titles" localSheetId="1">'1'!$2:$2</definedName>
    <definedName name="_xlnm.Print_Titles" localSheetId="7">'1B'!$2:$2</definedName>
    <definedName name="_xlnm.Print_Titles" localSheetId="4">'1FR'!$2:$2</definedName>
    <definedName name="_xlnm.Print_Titles" localSheetId="10">'1FRB'!$2:$2</definedName>
    <definedName name="vwv">calc!$G$4</definedName>
    <definedName name="vwvb">calcB!$G$4</definedName>
    <definedName name="vww">calcFR!$G$4</definedName>
    <definedName name="vwwb">calcFRB!$G$4</definedName>
    <definedName name="zkv">calc!$I$4</definedName>
    <definedName name="zkvb">calcB!$I$4</definedName>
    <definedName name="zkw">calcFR!$I$4</definedName>
    <definedName name="zkwb">calcFRB!$I$4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9" l="1" a="1"/>
  <c r="B2" i="19" s="1"/>
  <c r="I7" i="25"/>
  <c r="I6" i="25"/>
  <c r="I5" i="25"/>
  <c r="C14" i="25"/>
  <c r="C15" i="25" s="1"/>
  <c r="B13" i="25"/>
  <c r="B12" i="25"/>
  <c r="A23" i="25" s="1"/>
  <c r="D23" i="24"/>
  <c r="C15" i="23"/>
  <c r="B15" i="23" s="1"/>
  <c r="C14" i="23"/>
  <c r="B14" i="23"/>
  <c r="B13" i="23"/>
  <c r="B12" i="23"/>
  <c r="A23" i="23" s="1"/>
  <c r="D12" i="22" s="1"/>
  <c r="I7" i="23"/>
  <c r="I6" i="23"/>
  <c r="I5" i="23"/>
  <c r="D23" i="22"/>
  <c r="D2" i="16" a="1"/>
  <c r="D2" i="16" s="1"/>
  <c r="I7" i="21"/>
  <c r="I6" i="21"/>
  <c r="I5" i="21"/>
  <c r="I5" i="3"/>
  <c r="B13" i="21"/>
  <c r="C14" i="21"/>
  <c r="C15" i="21" s="1"/>
  <c r="B15" i="21" s="1"/>
  <c r="D25" i="20"/>
  <c r="C16" i="23" l="1"/>
  <c r="B16" i="23" s="1"/>
  <c r="A19" i="23"/>
  <c r="D24" i="22" s="1"/>
  <c r="B9" i="22"/>
  <c r="B14" i="21"/>
  <c r="B14" i="25"/>
  <c r="C16" i="25"/>
  <c r="B16" i="25" s="1"/>
  <c r="B15" i="25"/>
  <c r="B9" i="24"/>
  <c r="B4" i="24"/>
  <c r="A20" i="25"/>
  <c r="A21" i="25"/>
  <c r="A19" i="25"/>
  <c r="A22" i="25"/>
  <c r="A21" i="23"/>
  <c r="D11" i="22" s="1"/>
  <c r="B4" i="22"/>
  <c r="A22" i="23"/>
  <c r="C12" i="22" s="1"/>
  <c r="A20" i="23"/>
  <c r="C11" i="22" s="1"/>
  <c r="C16" i="21"/>
  <c r="B16" i="21" s="1"/>
  <c r="D7" i="22" l="1"/>
  <c r="B7" i="22"/>
  <c r="C7" i="22"/>
  <c r="D24" i="24" a="1"/>
  <c r="D24" i="24" s="1"/>
  <c r="B7" i="24"/>
  <c r="D7" i="24"/>
  <c r="C7" i="24"/>
  <c r="D25" i="22"/>
  <c r="B12" i="21"/>
  <c r="B11" i="20" l="1"/>
  <c r="B6" i="20"/>
  <c r="A23" i="21"/>
  <c r="A22" i="21"/>
  <c r="A21" i="21"/>
  <c r="A19" i="21"/>
  <c r="D26" i="20" s="1"/>
  <c r="A20" i="21"/>
  <c r="D25" i="2" l="1"/>
  <c r="B57" i="19"/>
  <c r="B56" i="19"/>
  <c r="B10" i="19"/>
  <c r="F2" i="19"/>
  <c r="B2" i="18"/>
  <c r="B2" i="17" a="1"/>
  <c r="B2" i="17" s="1"/>
  <c r="C6" i="19" l="1"/>
  <c r="E6" i="19" s="1"/>
  <c r="C5" i="19"/>
  <c r="E5" i="19" s="1"/>
  <c r="C4" i="19"/>
  <c r="E4" i="19" s="1"/>
  <c r="C7" i="19"/>
  <c r="E7" i="19" s="1"/>
  <c r="C14" i="3" l="1"/>
  <c r="C15" i="3" s="1"/>
  <c r="B13" i="3"/>
  <c r="B12" i="3"/>
  <c r="A23" i="3" s="1"/>
  <c r="D14" i="2" l="1"/>
  <c r="D14" i="20"/>
  <c r="D12" i="24"/>
  <c r="B11" i="2"/>
  <c r="B6" i="2"/>
  <c r="A19" i="3"/>
  <c r="A20" i="3"/>
  <c r="A21" i="3"/>
  <c r="A22" i="3"/>
  <c r="C16" i="3"/>
  <c r="B15" i="3"/>
  <c r="B14" i="3"/>
  <c r="C13" i="2" l="1"/>
  <c r="C13" i="20"/>
  <c r="C11" i="24"/>
  <c r="D13" i="2"/>
  <c r="D13" i="20"/>
  <c r="D11" i="24"/>
  <c r="C14" i="2"/>
  <c r="C14" i="20"/>
  <c r="C12" i="24"/>
  <c r="D9" i="2"/>
  <c r="C9" i="2"/>
  <c r="D9" i="20"/>
  <c r="B9" i="20"/>
  <c r="B9" i="2"/>
  <c r="C9" i="20"/>
  <c r="D26" i="2"/>
  <c r="B16" i="3"/>
  <c r="I7" i="3"/>
  <c r="I6" i="3"/>
  <c r="D27" i="2" l="1"/>
  <c r="D25" i="24"/>
  <c r="D2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84DC5650-7710-4CE5-A90E-88CCE9A03A47}">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802656E7-0C9B-4CE4-BE9A-F6FBEDAFB680}">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CEA05BD-B2A5-4A9E-9D10-88FF5E7BD043}">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DE02210E-2DE6-4E53-B1EF-C32F4FD00639}">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3E0BA6F-B8FB-4B2E-8760-F0576F45A06A}">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EB51F440-2734-4428-B0CD-CAFB762B146F}">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F74ACCDA-304D-480D-9BFB-9DE3EAA8990E}">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6096CAC0-017F-4E8F-99AE-F3CBF547022F}">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<sst xmlns="http://schemas.openxmlformats.org/spreadsheetml/2006/main" count="296" uniqueCount="122">
  <si>
    <t>Ç</t>
  </si>
  <si>
    <t>i</t>
  </si>
  <si>
    <t>Å</t>
  </si>
  <si>
    <t>Æ</t>
  </si>
  <si>
    <t>Berekening van het belastbaar voordeel voor een:</t>
  </si>
  <si>
    <t>Kosteloos gebruik van</t>
  </si>
  <si>
    <t>Bedrijfsleider - directie</t>
  </si>
  <si>
    <t>Andere</t>
  </si>
  <si>
    <t>Verwarming</t>
  </si>
  <si>
    <t>Elektriciteit</t>
  </si>
  <si>
    <t>Om welk goed gaat het?</t>
  </si>
  <si>
    <t>Is er een voordeel wegens gratis verwarming?</t>
  </si>
  <si>
    <t>Is er een voordeel wegens gratis elektriciteit?</t>
  </si>
  <si>
    <r>
      <t>Tot welke categorie behoort u</t>
    </r>
    <r>
      <rPr>
        <sz val="8"/>
        <rFont val="Tahoma"/>
        <family val="2"/>
      </rPr>
      <t xml:space="preserve"> (indien er een voordeel verwarming/elektriciteit is)</t>
    </r>
    <r>
      <rPr>
        <sz val="10"/>
        <rFont val="Tahoma"/>
        <family val="2"/>
      </rPr>
      <t>?</t>
    </r>
  </si>
  <si>
    <t>Wat is het ki van de woning of van de grond?</t>
  </si>
  <si>
    <t>Welk percentage van de woning of van de grond wordt ter beschikking gesteld?</t>
  </si>
  <si>
    <t>Het in aanmerking te nemen ki voor de berekening van het voordeel bedraagt:</t>
  </si>
  <si>
    <t>Het belastbaar voordeel m.b.t. verwarming/elektriciteit is gelijk aan:</t>
  </si>
  <si>
    <t>Grond</t>
  </si>
  <si>
    <t>Ja</t>
  </si>
  <si>
    <t>Gebouw</t>
  </si>
  <si>
    <t>Nee</t>
  </si>
  <si>
    <t>Bemeubeld gebouw</t>
  </si>
  <si>
    <t>Uw gegevens</t>
  </si>
  <si>
    <t>Resultaat</t>
  </si>
  <si>
    <t>Checklist</t>
  </si>
  <si>
    <t>Het belastbaar voordeel alle aard wegens gratis woonst is gelijk aan:</t>
  </si>
  <si>
    <t>(vul huidig inkomstnejaar in)</t>
  </si>
  <si>
    <t>Index</t>
  </si>
  <si>
    <t>VAA verwarming bedrijfsleider</t>
  </si>
  <si>
    <t>VAA verwarming andere</t>
  </si>
  <si>
    <t>VAA elektriciteit bedrijfsleider</t>
  </si>
  <si>
    <t>VAA elektriciteit andere</t>
  </si>
  <si>
    <t>Rekentool</t>
  </si>
  <si>
    <t>Kies het inkomstenjaar:</t>
  </si>
  <si>
    <t>Update tool</t>
  </si>
  <si>
    <t>VL</t>
  </si>
  <si>
    <t>ID</t>
  </si>
  <si>
    <t>Titel</t>
  </si>
  <si>
    <t>Minor/Major?</t>
  </si>
  <si>
    <t>Major</t>
  </si>
  <si>
    <t>Wijziging inleiding?</t>
  </si>
  <si>
    <t>Nieuwe zaken voor taalcheck/vertaling?</t>
  </si>
  <si>
    <t>Neen</t>
  </si>
  <si>
    <t>Inhoudelijke info voor de redactie?</t>
  </si>
  <si>
    <t>Update naar xlsx?</t>
  </si>
  <si>
    <t>Opmerkingen</t>
  </si>
  <si>
    <t>WA</t>
  </si>
  <si>
    <t>Voordeel alle aard gratis woonst en gratis verwarming &amp; elektriciteit</t>
  </si>
  <si>
    <t>Avantage habitation et énergie</t>
  </si>
  <si>
    <t>Outil de calcul</t>
  </si>
  <si>
    <r>
      <rPr>
        <b/>
        <sz val="10"/>
        <color theme="0"/>
        <rFont val="Wingdings 3"/>
        <family val="1"/>
        <charset val="2"/>
      </rPr>
      <t>}</t>
    </r>
    <r>
      <rPr>
        <b/>
        <sz val="10"/>
        <color theme="0"/>
        <rFont val="Tahoma"/>
        <family val="2"/>
      </rPr>
      <t xml:space="preserve"> Cliquez </t>
    </r>
    <r>
      <rPr>
        <b/>
        <u/>
        <sz val="10"/>
        <color theme="0"/>
        <rFont val="Tahoma"/>
        <family val="2"/>
      </rPr>
      <t>ici</t>
    </r>
  </si>
  <si>
    <t>Choisissez l'année de revenus :</t>
  </si>
  <si>
    <t>Calcul de l'avantage imposable pour un:</t>
  </si>
  <si>
    <t>Terrain</t>
  </si>
  <si>
    <t>Bâtiment</t>
  </si>
  <si>
    <t>Bâtiment meublé</t>
  </si>
  <si>
    <t>Usage gratuit de</t>
  </si>
  <si>
    <t>Dirigeant - direction</t>
  </si>
  <si>
    <t>Autre</t>
  </si>
  <si>
    <t>Chauffage</t>
  </si>
  <si>
    <t>Électricité</t>
  </si>
  <si>
    <t>Vos données</t>
  </si>
  <si>
    <t>De quel type de bien s'agit-il?</t>
  </si>
  <si>
    <t>Le chauffage est-il fournit gratuitement?</t>
  </si>
  <si>
    <t>L'électricité est-elle fournie gratuitement?</t>
  </si>
  <si>
    <t>Quel est le RC du logement ou du terrain?</t>
  </si>
  <si>
    <t>Quel est le pourcentage du logement ou du terrain mis à disposition?</t>
  </si>
  <si>
    <t>Résultat</t>
  </si>
  <si>
    <t>Le RC à prendre en compte pour le calcul de l'avantage s'élève à:</t>
  </si>
  <si>
    <t>L'avantage de toute nature imposable pour le logement gratuit est de:</t>
  </si>
  <si>
    <t>L'avantage imposable relatif au chauffage/à l'électricité est de:</t>
  </si>
  <si>
    <t>Oui</t>
  </si>
  <si>
    <t>Non</t>
  </si>
  <si>
    <r>
      <rPr>
        <b/>
        <sz val="10"/>
        <color rgb="FFFFFFFF"/>
        <rFont val="Wingdings 3"/>
        <family val="1"/>
        <charset val="2"/>
      </rPr>
      <t>}</t>
    </r>
    <r>
      <rPr>
        <b/>
        <sz val="10"/>
        <color rgb="FFFFFFFF"/>
        <rFont val="Tahoma"/>
        <family val="2"/>
      </rPr>
      <t xml:space="preserve"> Klik </t>
    </r>
    <r>
      <rPr>
        <b/>
        <u/>
        <sz val="10"/>
        <color rgb="FFFFFFFF"/>
        <rFont val="Tahoma"/>
        <family val="2"/>
      </rPr>
      <t>hier</t>
    </r>
  </si>
  <si>
    <t>Heeft u een vraag of een opmerking over deze rekenmodule? Contacteer de redactie!</t>
  </si>
  <si>
    <t>Personaliseer uw berekeningen! De filenaam waarmee u de tool bewaart, verschijnt in de header van de geprinte versie.</t>
  </si>
  <si>
    <t>Open de checklists met Adobe Acrobat Reader om ze optimaal te kunnen gebruiken.</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</si>
  <si>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</si>
  <si>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</si>
  <si>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</si>
  <si>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</si>
  <si>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 xml:space="preserve">Avez-vous une question ou une remarque concernant cet outil de calcul ? Contactez la rédaction ! </t>
  </si>
  <si>
    <t>Personnalisez vos calculs ! Le nom de fichier que vous utilisez pour enregistrer l'outil apparaît dans l'en-tête de la version imprimée.</t>
  </si>
  <si>
    <t>Ouvrez les checklists avec Adobe Acrobat Reader pour les utiliser de manière optimale.</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</si>
  <si>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</si>
  <si>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</si>
  <si>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FILENAME VL TAXIQ</t>
  </si>
  <si>
    <t>FILENAME WA TAXIQ</t>
  </si>
  <si>
    <t>FILENAME VL BASIC</t>
  </si>
  <si>
    <t>FILENAME WA BASIC</t>
  </si>
  <si>
    <t>TAG plakken in properties</t>
  </si>
  <si>
    <t>TAXIQ</t>
  </si>
  <si>
    <t>Filename</t>
  </si>
  <si>
    <t xml:space="preserve">Geen taalcheck nodig. </t>
  </si>
  <si>
    <t>BASIC</t>
  </si>
  <si>
    <t>Finename</t>
  </si>
  <si>
    <r>
      <rPr>
        <b/>
        <sz val="10"/>
        <color rgb="FFFFFFFF"/>
        <rFont val="Wingdings 3"/>
        <family val="1"/>
        <charset val="2"/>
      </rPr>
      <t>}</t>
    </r>
    <r>
      <rPr>
        <b/>
        <sz val="10"/>
        <color rgb="FFFFFFFF"/>
        <rFont val="Tahoma"/>
        <family val="1"/>
        <charset val="2"/>
      </rPr>
      <t xml:space="preserve"> Klik </t>
    </r>
    <r>
      <rPr>
        <b/>
        <u/>
        <sz val="10"/>
        <color rgb="FFFFFFFF"/>
        <rFont val="Tahoma"/>
        <family val="2"/>
      </rPr>
      <t>hier</t>
    </r>
  </si>
  <si>
    <t>gb</t>
  </si>
  <si>
    <t>vw</t>
  </si>
  <si>
    <t>el</t>
  </si>
  <si>
    <t>zk</t>
  </si>
  <si>
    <r>
      <t>À quelle catégorie appartenez-vous</t>
    </r>
    <r>
      <rPr>
        <sz val="8"/>
        <rFont val="Tahoma"/>
        <family val="2"/>
      </rPr>
      <t xml:space="preserve"> (uniquement s'il y a un avantage chauffage/électricité)?</t>
    </r>
  </si>
  <si>
    <t>terrain 
(RC × inde× × 100/90)</t>
  </si>
  <si>
    <t>bâtiment 
(RC × inde× × 200/60)</t>
  </si>
  <si>
    <t>bâtiment meublé
(RC × inde× × 200/60 × 5/3)</t>
  </si>
  <si>
    <t>grond 
(ki × inde× × 100/90)</t>
  </si>
  <si>
    <t>gebouw 
(ki × inde× × 200/60)</t>
  </si>
  <si>
    <t>bemeubeld gebouw 
(ki × inde× × 200/60 × 5/3)</t>
  </si>
  <si>
    <t>Avantage de toute nature énergie et logement gratuits</t>
  </si>
  <si>
    <t>Voordelen alle aard gratis woonst en energie</t>
  </si>
  <si>
    <t>Voordeel alle aard gratis woonst en gratis verwarming &amp; elektriciteit.xlsx</t>
  </si>
  <si>
    <t>Avantage habitation et énergie.xlsx</t>
  </si>
  <si>
    <r>
      <rPr>
        <b/>
        <sz val="9"/>
        <color theme="0"/>
        <rFont val="Wingdings 3"/>
        <family val="1"/>
        <charset val="2"/>
      </rPr>
      <t>}</t>
    </r>
    <r>
      <rPr>
        <b/>
        <sz val="9"/>
        <color theme="0"/>
        <rFont val="Tahoma"/>
        <family val="2"/>
      </rPr>
      <t xml:space="preserve"> </t>
    </r>
    <r>
      <rPr>
        <b/>
        <u/>
        <sz val="9"/>
        <color theme="0"/>
        <rFont val="Tahoma"/>
        <family val="2"/>
      </rPr>
      <t>Mail de redactie</t>
    </r>
  </si>
  <si>
    <r>
      <rPr>
        <b/>
        <sz val="9"/>
        <color theme="0"/>
        <rFont val="Wingdings 3"/>
        <family val="1"/>
        <charset val="2"/>
      </rPr>
      <t>}</t>
    </r>
    <r>
      <rPr>
        <b/>
        <sz val="9"/>
        <color theme="0"/>
        <rFont val="Tahoma"/>
        <family val="2"/>
      </rPr>
      <t xml:space="preserve"> </t>
    </r>
    <r>
      <rPr>
        <b/>
        <u/>
        <sz val="9"/>
        <color theme="0"/>
        <rFont val="Tahoma"/>
        <family val="2"/>
      </rPr>
      <t>E-mail à la rédaction</t>
    </r>
  </si>
  <si>
    <t>Lefebvre Belgium NV | Avenue Jean Monnet 4 | 1348 Louvain-la-Neuve | T 0800 39 067</t>
  </si>
  <si>
    <t>Avantage habitation et énergie - année de revenus 2026</t>
  </si>
  <si>
    <t>Voordeel alle aard gratis woonst en energie - inkomstenjaar 2026</t>
  </si>
  <si>
    <t>tarief 2026 toegevoegd</t>
  </si>
  <si>
    <t>2022 vervangen door 2026</t>
  </si>
  <si>
    <r>
      <rPr>
        <b/>
        <sz val="9"/>
        <color theme="0"/>
        <rFont val="Tahoma"/>
        <family val="2"/>
      </rPr>
      <t xml:space="preserve">&gt; </t>
    </r>
    <r>
      <rPr>
        <b/>
        <u/>
        <sz val="9"/>
        <color theme="0"/>
        <rFont val="Tahoma"/>
        <family val="2"/>
      </rPr>
      <t>Mail de redactie</t>
    </r>
  </si>
  <si>
    <r>
      <t xml:space="preserve">&gt; </t>
    </r>
    <r>
      <rPr>
        <b/>
        <u/>
        <sz val="9"/>
        <color theme="0"/>
        <rFont val="Tahoma"/>
        <family val="2"/>
      </rPr>
      <t>E-mail à la rédaction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</si>
</sst>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5" formatCode="0.0000"/>
    <numFmt numFmtId="166" formatCode="_ [$€-2]\ * #,##0.00_ ;_ [$€-2]\ * \-#,##0.00_ ;_ [$€-2]\ * &quot;-&quot;??_ ;_ @_ "/>
    <numFmt numFmtId="167" formatCode="&quot;Redactioneel bijgewerkt tot&quot;\ dd\.mm\.yyyy"/>
    <numFmt numFmtId="168" formatCode="&quot;À jour au&quot;\ dd\.mm\.yyyy"/>
  </numFmts>
  <fonts count="69">
    <font>
      <sz val="9"/>
      <color theme="1"/>
      <name val="Tahoma"/>
      <family val="2"/>
    </font>
    <font>
      <b/>
      <sz val="9"/>
      <color theme="0"/>
      <name val="Tahoma"/>
      <family val="2"/>
    </font>
    <font>
      <sz val="9"/>
      <name val="Tahoma"/>
      <family val="2"/>
    </font>
    <font>
      <sz val="7"/>
      <name val="Small Fonts"/>
      <family val="2"/>
    </font>
    <font>
      <sz val="10"/>
      <name val="Tahoma"/>
      <family val="2"/>
    </font>
    <font>
      <sz val="20"/>
      <name val="Tahoma"/>
      <family val="2"/>
    </font>
    <font>
      <sz val="10"/>
      <name val="Wingdings"/>
      <charset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b/>
      <sz val="10"/>
      <color indexed="9"/>
      <name val="Tahoma"/>
      <family val="2"/>
    </font>
    <font>
      <sz val="10"/>
      <color indexed="9"/>
      <name val="Tahoma"/>
      <family val="2"/>
    </font>
    <font>
      <sz val="8"/>
      <name val="Tahoma"/>
      <family val="2"/>
    </font>
    <font>
      <sz val="10"/>
      <name val="Arial"/>
      <family val="2"/>
    </font>
    <font>
      <b/>
      <sz val="10"/>
      <name val="Tahoma"/>
      <family val="2"/>
    </font>
    <font>
      <sz val="9"/>
      <color indexed="8"/>
      <name val="Tahoma"/>
      <family val="2"/>
    </font>
    <font>
      <sz val="11"/>
      <color theme="1"/>
      <name val="Calibri"/>
      <family val="2"/>
      <scheme val="minor"/>
    </font>
    <font>
      <sz val="18"/>
      <color theme="0"/>
      <name val="Tahoma"/>
      <family val="2"/>
    </font>
    <font>
      <u/>
      <sz val="14"/>
      <color indexed="55"/>
      <name val="Wingdings"/>
      <charset val="2"/>
    </font>
    <font>
      <b/>
      <sz val="8"/>
      <color indexed="8"/>
      <name val="Tahoma"/>
      <family val="2"/>
    </font>
    <font>
      <b/>
      <sz val="10"/>
      <color theme="0"/>
      <name val="Tahoma"/>
      <family val="2"/>
    </font>
    <font>
      <sz val="9"/>
      <color rgb="FF00CED1"/>
      <name val="Tahoma"/>
      <family val="2"/>
    </font>
    <font>
      <b/>
      <sz val="10"/>
      <color rgb="FF4B0082"/>
      <name val="Tahoma"/>
      <family val="2"/>
    </font>
    <font>
      <b/>
      <sz val="10"/>
      <color theme="0"/>
      <name val="Wingdings 3"/>
      <family val="1"/>
      <charset val="2"/>
    </font>
    <font>
      <b/>
      <u/>
      <sz val="10"/>
      <color theme="0"/>
      <name val="Tahoma"/>
      <family val="2"/>
    </font>
    <font>
      <u/>
      <sz val="8"/>
      <name val="Tahoma"/>
      <family val="2"/>
    </font>
    <font>
      <u/>
      <sz val="9"/>
      <color theme="11"/>
      <name val="Tahoma"/>
      <family val="2"/>
    </font>
    <font>
      <sz val="9"/>
      <color theme="1"/>
      <name val="Tahoma"/>
      <family val="2"/>
    </font>
    <font>
      <b/>
      <sz val="10"/>
      <color theme="0"/>
      <name val="Tahoma"/>
      <family val="1"/>
      <charset val="2"/>
    </font>
    <font>
      <sz val="9"/>
      <color rgb="FFE6E6E6"/>
      <name val="Tahoma"/>
      <family val="2"/>
    </font>
    <font>
      <b/>
      <sz val="8"/>
      <color rgb="FF7030A0"/>
      <name val="Tahoma"/>
      <family val="2"/>
    </font>
    <font>
      <b/>
      <sz val="14"/>
      <color theme="0"/>
      <name val="Tahoma"/>
      <family val="2"/>
    </font>
    <font>
      <b/>
      <sz val="11"/>
      <color rgb="FF4B0082"/>
      <name val="Tahoma"/>
      <family val="2"/>
    </font>
    <font>
      <b/>
      <sz val="8"/>
      <color theme="9"/>
      <name val="Tahoma"/>
      <family val="2"/>
    </font>
    <font>
      <b/>
      <sz val="11"/>
      <color theme="5"/>
      <name val="Tahoma"/>
      <family val="2"/>
    </font>
    <font>
      <b/>
      <sz val="10"/>
      <color rgb="FFFFFFFF"/>
      <name val="Wingdings 3"/>
      <family val="1"/>
      <charset val="2"/>
    </font>
    <font>
      <b/>
      <sz val="10"/>
      <color rgb="FFFFFFFF"/>
      <name val="Tahoma"/>
      <family val="2"/>
    </font>
    <font>
      <b/>
      <u/>
      <sz val="10"/>
      <color rgb="FFFFFFFF"/>
      <name val="Tahoma"/>
      <family val="2"/>
    </font>
    <font>
      <b/>
      <sz val="10"/>
      <color rgb="FFFFFFFF"/>
      <name val="Tahoma"/>
      <family val="1"/>
      <charset val="2"/>
    </font>
    <font>
      <b/>
      <sz val="8"/>
      <color theme="5"/>
      <name val="Tahoma"/>
      <family val="2"/>
    </font>
    <font>
      <sz val="9"/>
      <color rgb="FF5F5F5A"/>
      <name val="tahoma"/>
      <family val="2"/>
    </font>
    <font>
      <b/>
      <sz val="9"/>
      <color theme="0"/>
      <name val="Tahoma"/>
      <family val="1"/>
      <charset val="2"/>
    </font>
    <font>
      <b/>
      <sz val="9"/>
      <color theme="0"/>
      <name val="Wingdings 3"/>
      <family val="1"/>
      <charset val="2"/>
    </font>
    <font>
      <b/>
      <u/>
      <sz val="9"/>
      <color theme="0"/>
      <name val="Tahoma"/>
      <family val="2"/>
    </font>
    <font>
      <sz val="8"/>
      <color theme="0" tint="-0.499984740745262"/>
      <name val="Tahoma"/>
      <family val="2"/>
    </font>
    <font>
      <b/>
      <sz val="9"/>
      <color theme="5"/>
      <name val="Wingdings 3"/>
      <family val="1"/>
      <charset val="2"/>
    </font>
    <font>
      <b/>
      <sz val="9"/>
      <color theme="5"/>
      <name val="tahoma"/>
      <family val="2"/>
    </font>
    <font>
      <b/>
      <u/>
      <sz val="8"/>
      <color theme="5"/>
      <name val="Tahoma"/>
      <family val="2"/>
    </font>
    <font>
      <b/>
      <sz val="8"/>
      <color theme="6"/>
      <name val="Tahoma"/>
      <family val="2"/>
    </font>
    <font>
      <b/>
      <sz val="11"/>
      <color theme="6"/>
      <name val="Tahoma"/>
      <family val="2"/>
    </font>
    <font>
      <sz val="8"/>
      <color rgb="FFE6E6E6"/>
      <name val="Tahoma"/>
      <family val="2"/>
    </font>
    <font>
      <b/>
      <sz val="9"/>
      <color theme="9"/>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4"/>
      <color rgb="FFFF0000"/>
      <name val="Tahoma"/>
      <family val="2"/>
    </font>
    <font>
      <b/>
      <sz val="8"/>
      <name val="Tahoma"/>
      <family val="2"/>
    </font>
    <font>
      <b/>
      <sz val="10"/>
      <color theme="6"/>
      <name val="Tahoma"/>
      <family val="2"/>
    </font>
    <font>
      <sz val="10"/>
      <color theme="0"/>
      <name val="Tahoma"/>
      <family val="2"/>
    </font>
    <font>
      <u/>
      <sz val="9"/>
      <color theme="10"/>
      <name val="Tahoma"/>
      <family val="2"/>
    </font>
  </fonts>
  <fills count="33">
    <fill>
      <patternFill patternType="none"/>
    </fill>
    <fill>
      <patternFill patternType="gray125"/>
    </fill>
    <fill>
      <patternFill patternType="solid">
        <fgColor indexed="65"/>
        <bgColor indexed="8"/>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indexed="16"/>
        <bgColor indexed="8"/>
      </patternFill>
    </fill>
    <fill>
      <patternFill patternType="solid">
        <fgColor indexed="19"/>
        <bgColor indexed="8"/>
      </patternFill>
    </fill>
    <fill>
      <patternFill patternType="solid">
        <fgColor indexed="47"/>
        <bgColor indexed="8"/>
      </patternFill>
    </fill>
    <fill>
      <patternFill patternType="solid">
        <fgColor indexed="45"/>
        <bgColor indexed="64"/>
      </patternFill>
    </fill>
    <fill>
      <patternFill patternType="solid">
        <fgColor rgb="FF4B0082"/>
        <bgColor indexed="64"/>
      </patternFill>
    </fill>
    <fill>
      <patternFill patternType="solid">
        <fgColor rgb="FF00CED1"/>
        <bgColor rgb="FF000000"/>
      </patternFill>
    </fill>
    <fill>
      <patternFill patternType="solid">
        <fgColor rgb="FF00CED1"/>
        <bgColor indexed="8"/>
      </patternFill>
    </fill>
    <fill>
      <patternFill patternType="solid">
        <fgColor rgb="FF4B0082"/>
        <bgColor indexed="8"/>
      </patternFill>
    </fill>
    <fill>
      <patternFill patternType="solid">
        <fgColor rgb="FFFFFF00"/>
        <bgColor indexed="64"/>
      </patternFill>
    </fill>
    <fill>
      <patternFill patternType="solid">
        <fgColor rgb="FFB4C6E7"/>
        <bgColor indexed="64"/>
      </patternFill>
    </fill>
    <fill>
      <patternFill patternType="solid">
        <fgColor theme="4"/>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0" tint="-4.9989318521683403E-2"/>
        <bgColor indexed="64"/>
      </patternFill>
    </fill>
    <fill>
      <patternFill patternType="solid">
        <fgColor rgb="FF7030A0"/>
        <bgColor rgb="FF000000"/>
      </patternFill>
    </fill>
    <fill>
      <patternFill patternType="solid">
        <fgColor theme="6"/>
        <bgColor indexed="64"/>
      </patternFill>
    </fill>
    <fill>
      <patternFill patternType="solid">
        <fgColor theme="6"/>
        <bgColor theme="0"/>
      </patternFill>
    </fill>
    <fill>
      <patternFill patternType="solid">
        <fgColor rgb="FF002060"/>
        <bgColor rgb="FF000000"/>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theme="2"/>
        <bgColor indexed="64"/>
      </patternFill>
    </fill>
    <fill>
      <patternFill patternType="solid">
        <fgColor theme="6"/>
        <bgColor indexed="8"/>
      </patternFill>
    </fill>
    <fill>
      <patternFill patternType="solid">
        <fgColor theme="6" tint="0.39997558519241921"/>
        <bgColor indexed="8"/>
      </patternFill>
    </fill>
  </fills>
  <borders count="24">
    <border>
      <left/>
      <right/>
      <top/>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style="thin">
        <color indexed="45"/>
      </left>
      <right style="thin">
        <color indexed="45"/>
      </right>
      <top style="thin">
        <color indexed="45"/>
      </top>
      <bottom style="thin">
        <color indexed="45"/>
      </bottom>
      <diagonal/>
    </border>
    <border>
      <left style="double">
        <color indexed="62"/>
      </left>
      <right style="double">
        <color indexed="62"/>
      </right>
      <top style="double">
        <color indexed="62"/>
      </top>
      <bottom style="double">
        <color indexed="62"/>
      </bottom>
      <diagonal/>
    </border>
    <border>
      <left style="thin">
        <color indexed="9"/>
      </left>
      <right/>
      <top style="thin">
        <color indexed="9"/>
      </top>
      <bottom style="thin">
        <color indexed="9"/>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26">
    <xf numFmtId="0" fontId="0" fillId="0" borderId="0"/>
    <xf numFmtId="0" fontId="2" fillId="0" borderId="0">
      <protection hidden="1"/>
    </xf>
    <xf numFmtId="0" fontId="6" fillId="0" borderId="0" applyNumberFormat="0" applyFill="0" applyAlignment="0" applyProtection="0">
      <protection hidden="1"/>
    </xf>
    <xf numFmtId="9" fontId="14" fillId="0" borderId="0" applyFont="0" applyFill="0" applyBorder="0" applyAlignment="0" applyProtection="0"/>
    <xf numFmtId="0" fontId="16" fillId="0" borderId="0">
      <alignment vertical="center"/>
    </xf>
    <xf numFmtId="0" fontId="17" fillId="0" borderId="0"/>
    <xf numFmtId="0" fontId="19" fillId="9" borderId="5" applyNumberFormat="0" applyFont="0" applyFill="0" applyBorder="0" applyAlignment="0" applyProtection="0">
      <alignment horizontal="center" vertical="center"/>
      <protection hidden="1"/>
    </xf>
    <xf numFmtId="0" fontId="2" fillId="0" borderId="0">
      <alignment vertical="center"/>
    </xf>
    <xf numFmtId="0" fontId="27" fillId="0" borderId="0" applyNumberFormat="0" applyFill="0" applyBorder="0" applyAlignment="0" applyProtection="0"/>
    <xf numFmtId="0" fontId="21" fillId="16" borderId="0" applyNumberFormat="0" applyBorder="0" applyAlignment="0" applyProtection="0"/>
    <xf numFmtId="0" fontId="16" fillId="0" borderId="0">
      <alignment vertical="center"/>
    </xf>
    <xf numFmtId="0" fontId="28" fillId="0" borderId="0"/>
    <xf numFmtId="0" fontId="2" fillId="0" borderId="0">
      <alignment vertical="center"/>
    </xf>
    <xf numFmtId="0" fontId="28" fillId="0" borderId="0"/>
    <xf numFmtId="0" fontId="28" fillId="0" borderId="0"/>
    <xf numFmtId="0" fontId="28" fillId="0" borderId="0">
      <alignment vertical="center"/>
    </xf>
    <xf numFmtId="0" fontId="19" fillId="9" borderId="5" applyNumberFormat="0" applyFont="0" applyFill="0" applyBorder="0" applyAlignment="0" applyProtection="0">
      <alignment horizontal="center" vertical="center"/>
      <protection hidden="1"/>
    </xf>
    <xf numFmtId="0" fontId="67" fillId="11" borderId="0" applyNumberFormat="0" applyFill="0" applyBorder="0" applyAlignment="0" applyProtection="0">
      <alignment horizontal="center" vertical="center"/>
    </xf>
    <xf numFmtId="0" fontId="27" fillId="0" borderId="0" applyNumberFormat="0" applyFill="0" applyBorder="0" applyAlignment="0" applyProtection="0"/>
    <xf numFmtId="0" fontId="68" fillId="0" borderId="0" applyNumberFormat="0" applyFill="0" applyBorder="0" applyAlignment="0" applyProtection="0"/>
    <xf numFmtId="0" fontId="27" fillId="0" borderId="0" applyNumberFormat="0" applyFill="0" applyBorder="0" applyAlignment="0" applyProtection="0"/>
    <xf numFmtId="0" fontId="68" fillId="0" borderId="0" applyNumberFormat="0" applyFill="0" applyBorder="0" applyAlignment="0" applyProtection="0"/>
    <xf numFmtId="0" fontId="27" fillId="0" borderId="0" applyNumberFormat="0" applyFill="0" applyBorder="0" applyAlignment="0" applyProtection="0"/>
    <xf numFmtId="0" fontId="68" fillId="0" borderId="0" applyNumberFormat="0" applyFill="0" applyBorder="0" applyAlignment="0" applyProtection="0"/>
    <xf numFmtId="0" fontId="27" fillId="0" borderId="0" applyNumberFormat="0" applyFill="0" applyBorder="0" applyAlignment="0" applyProtection="0"/>
    <xf numFmtId="0" fontId="68" fillId="0" borderId="0" applyNumberFormat="0" applyFill="0" applyBorder="0" applyAlignment="0" applyProtection="0"/>
  </cellStyleXfs>
  <cellXfs count="157">
    <xf numFmtId="0" fontId="0" fillId="0" borderId="0" xfId="0"/>
    <xf numFmtId="0" fontId="3" fillId="2" borderId="0" xfId="1" applyFont="1" applyFill="1" applyAlignment="1">
      <alignment horizontal="left" vertical="top"/>
      <protection hidden="1"/>
    </xf>
    <xf numFmtId="0" fontId="4" fillId="2" borderId="0" xfId="1" applyFont="1" applyFill="1" applyAlignment="1">
      <alignment vertical="center"/>
      <protection hidden="1"/>
    </xf>
    <xf numFmtId="0" fontId="5" fillId="2" borderId="0" xfId="1" applyFont="1" applyFill="1">
      <protection hidden="1"/>
    </xf>
    <xf numFmtId="0" fontId="7" fillId="3" borderId="1" xfId="0" applyFont="1" applyFill="1" applyBorder="1" applyAlignment="1" applyProtection="1">
      <alignment horizontal="center" vertical="center"/>
      <protection hidden="1"/>
    </xf>
    <xf numFmtId="0" fontId="8" fillId="4" borderId="1" xfId="1" applyFont="1" applyFill="1" applyBorder="1" applyAlignment="1">
      <alignment horizontal="center" vertical="center"/>
      <protection hidden="1"/>
    </xf>
    <xf numFmtId="0" fontId="2" fillId="5" borderId="0" xfId="1" applyFill="1" applyAlignment="1">
      <alignment vertical="center"/>
      <protection hidden="1"/>
    </xf>
    <xf numFmtId="0" fontId="10" fillId="5" borderId="0" xfId="1" applyFont="1" applyFill="1" applyAlignment="1">
      <alignment vertical="center"/>
      <protection hidden="1"/>
    </xf>
    <xf numFmtId="0" fontId="11" fillId="6" borderId="4" xfId="1" applyFont="1" applyFill="1" applyBorder="1" applyAlignment="1">
      <alignment horizontal="center" vertical="center"/>
      <protection hidden="1"/>
    </xf>
    <xf numFmtId="164" fontId="4" fillId="8" borderId="4" xfId="1" applyNumberFormat="1" applyFont="1" applyFill="1" applyBorder="1" applyAlignment="1">
      <alignment horizontal="center" vertical="center"/>
      <protection hidden="1"/>
    </xf>
    <xf numFmtId="0" fontId="4" fillId="2" borderId="0" xfId="1" applyFont="1" applyFill="1" applyAlignment="1">
      <alignment horizontal="left" vertical="center" indent="1"/>
      <protection hidden="1"/>
    </xf>
    <xf numFmtId="0" fontId="16" fillId="0" borderId="0" xfId="4">
      <alignment vertical="center"/>
    </xf>
    <xf numFmtId="0" fontId="2" fillId="0" borderId="0" xfId="0" applyFont="1" applyAlignment="1" applyProtection="1">
      <alignment vertical="center"/>
      <protection hidden="1"/>
    </xf>
    <xf numFmtId="0" fontId="9" fillId="4" borderId="1" xfId="0" applyFont="1" applyFill="1" applyBorder="1" applyAlignment="1" applyProtection="1">
      <alignment horizontal="center" vertical="center"/>
      <protection hidden="1"/>
    </xf>
    <xf numFmtId="0" fontId="22" fillId="0" borderId="0" xfId="5" applyFont="1" applyAlignment="1">
      <alignment horizontal="right"/>
    </xf>
    <xf numFmtId="0" fontId="23" fillId="0" borderId="0" xfId="0" applyFont="1" applyAlignment="1" applyProtection="1">
      <alignment vertical="center"/>
      <protection hidden="1"/>
    </xf>
    <xf numFmtId="164" fontId="11" fillId="12" borderId="4" xfId="1" applyNumberFormat="1" applyFont="1" applyFill="1" applyBorder="1" applyAlignment="1" applyProtection="1">
      <alignment vertical="center"/>
      <protection locked="0"/>
    </xf>
    <xf numFmtId="9" fontId="11" fillId="12" borderId="4" xfId="3" applyFont="1" applyFill="1" applyBorder="1" applyAlignment="1" applyProtection="1">
      <alignment vertical="center"/>
      <protection locked="0"/>
    </xf>
    <xf numFmtId="0" fontId="1" fillId="10" borderId="2" xfId="0" quotePrefix="1" applyFont="1" applyFill="1" applyBorder="1" applyAlignment="1" applyProtection="1">
      <alignment horizontal="left" vertical="center" indent="1"/>
      <protection hidden="1"/>
    </xf>
    <xf numFmtId="164" fontId="21" fillId="13" borderId="4" xfId="1" applyNumberFormat="1" applyFont="1" applyFill="1" applyBorder="1" applyAlignment="1">
      <alignment vertical="center"/>
      <protection hidden="1"/>
    </xf>
    <xf numFmtId="0" fontId="4" fillId="8" borderId="2" xfId="1" applyFont="1" applyFill="1" applyBorder="1" applyAlignment="1">
      <alignment horizontal="center" vertical="center" wrapText="1"/>
      <protection hidden="1"/>
    </xf>
    <xf numFmtId="0" fontId="23" fillId="0" borderId="0" xfId="1" applyFont="1" applyAlignment="1">
      <alignment vertical="center"/>
      <protection hidden="1"/>
    </xf>
    <xf numFmtId="0" fontId="30" fillId="0" borderId="0" xfId="10" applyFont="1">
      <alignment vertical="center"/>
    </xf>
    <xf numFmtId="0" fontId="16" fillId="0" borderId="0" xfId="10">
      <alignment vertical="center"/>
    </xf>
    <xf numFmtId="0" fontId="33" fillId="0" borderId="0" xfId="5" applyFont="1" applyAlignment="1">
      <alignment horizontal="center" vertical="center"/>
    </xf>
    <xf numFmtId="0" fontId="34" fillId="0" borderId="0" xfId="10" applyFont="1" applyAlignment="1">
      <alignment horizontal="center" vertical="center"/>
    </xf>
    <xf numFmtId="0" fontId="35" fillId="0" borderId="0" xfId="5" applyFont="1" applyAlignment="1">
      <alignment horizontal="center" vertical="center"/>
    </xf>
    <xf numFmtId="0" fontId="30" fillId="0" borderId="0" xfId="10" applyFont="1" applyAlignment="1">
      <alignment horizontal="center" vertical="center"/>
    </xf>
    <xf numFmtId="0" fontId="16" fillId="19" borderId="0" xfId="4" applyFill="1">
      <alignment vertical="center"/>
    </xf>
    <xf numFmtId="0" fontId="39" fillId="18" borderId="0" xfId="6" applyFont="1" applyFill="1" applyBorder="1" applyAlignment="1" applyProtection="1">
      <alignment horizontal="center" vertical="center"/>
    </xf>
    <xf numFmtId="0" fontId="40" fillId="20" borderId="7" xfId="10" applyFont="1" applyFill="1" applyBorder="1" applyAlignment="1">
      <alignment horizontal="left" vertical="center" indent="1"/>
    </xf>
    <xf numFmtId="0" fontId="41" fillId="20" borderId="8" xfId="10" applyFont="1" applyFill="1" applyBorder="1">
      <alignment vertical="center"/>
    </xf>
    <xf numFmtId="0" fontId="45" fillId="20" borderId="10" xfId="10" applyFont="1" applyFill="1" applyBorder="1" applyAlignment="1">
      <alignment horizontal="left" vertical="center" indent="1"/>
    </xf>
    <xf numFmtId="0" fontId="41" fillId="20" borderId="0" xfId="10" applyFont="1" applyFill="1">
      <alignment vertical="center"/>
    </xf>
    <xf numFmtId="0" fontId="40" fillId="20" borderId="11" xfId="5" applyFont="1" applyFill="1" applyBorder="1" applyAlignment="1">
      <alignment horizontal="center"/>
    </xf>
    <xf numFmtId="0" fontId="30" fillId="20" borderId="0" xfId="10" applyFont="1" applyFill="1">
      <alignment vertical="center"/>
    </xf>
    <xf numFmtId="0" fontId="30" fillId="20" borderId="11" xfId="10" applyFont="1" applyFill="1" applyBorder="1">
      <alignment vertical="center"/>
    </xf>
    <xf numFmtId="0" fontId="41" fillId="20" borderId="11" xfId="10" applyFont="1" applyFill="1" applyBorder="1">
      <alignment vertical="center"/>
    </xf>
    <xf numFmtId="0" fontId="16" fillId="20" borderId="10" xfId="10" applyFill="1" applyBorder="1">
      <alignment vertical="center"/>
    </xf>
    <xf numFmtId="0" fontId="16" fillId="20" borderId="0" xfId="10" applyFill="1">
      <alignment vertical="center"/>
    </xf>
    <xf numFmtId="0" fontId="16" fillId="20" borderId="11" xfId="10" applyFill="1" applyBorder="1">
      <alignment vertical="center"/>
    </xf>
    <xf numFmtId="0" fontId="46" fillId="20" borderId="11" xfId="10" applyFont="1" applyFill="1" applyBorder="1" applyAlignment="1">
      <alignment horizontal="left" vertical="center" indent="2"/>
    </xf>
    <xf numFmtId="0" fontId="46" fillId="20" borderId="14" xfId="10" applyFont="1" applyFill="1" applyBorder="1" applyAlignment="1">
      <alignment horizontal="left" vertical="center" indent="2"/>
    </xf>
    <xf numFmtId="0" fontId="39" fillId="11" borderId="0" xfId="6" applyFont="1" applyFill="1" applyBorder="1" applyAlignment="1" applyProtection="1">
      <alignment horizontal="center" vertical="center"/>
    </xf>
    <xf numFmtId="0" fontId="30" fillId="0" borderId="0" xfId="4" applyFont="1">
      <alignment vertical="center"/>
    </xf>
    <xf numFmtId="0" fontId="40" fillId="20" borderId="0" xfId="10" applyFont="1" applyFill="1" applyAlignment="1">
      <alignment horizontal="left" vertical="center" indent="1"/>
    </xf>
    <xf numFmtId="0" fontId="45" fillId="20" borderId="0" xfId="10" applyFont="1" applyFill="1" applyAlignment="1">
      <alignment horizontal="left" vertical="center" indent="1"/>
    </xf>
    <xf numFmtId="0" fontId="46" fillId="20" borderId="0" xfId="10" applyFont="1" applyFill="1" applyAlignment="1">
      <alignment horizontal="left" vertical="center" indent="2"/>
    </xf>
    <xf numFmtId="0" fontId="50" fillId="0" borderId="0" xfId="5" applyFont="1" applyAlignment="1">
      <alignment horizontal="center" vertical="center"/>
    </xf>
    <xf numFmtId="0" fontId="51" fillId="0" borderId="0" xfId="10" applyFont="1" applyAlignment="1">
      <alignment horizontal="center" vertical="center"/>
    </xf>
    <xf numFmtId="0" fontId="41" fillId="0" borderId="0" xfId="10" applyFont="1">
      <alignment vertical="center"/>
    </xf>
    <xf numFmtId="0" fontId="39" fillId="23" borderId="0" xfId="6" applyFont="1" applyFill="1" applyBorder="1" applyAlignment="1" applyProtection="1">
      <alignment horizontal="center" vertical="center"/>
    </xf>
    <xf numFmtId="0" fontId="52" fillId="19" borderId="0" xfId="4" applyFont="1" applyFill="1">
      <alignment vertical="center"/>
    </xf>
    <xf numFmtId="0" fontId="52" fillId="0" borderId="0" xfId="10" applyFont="1">
      <alignment vertical="center"/>
    </xf>
    <xf numFmtId="0" fontId="49" fillId="20" borderId="7" xfId="10" applyFont="1" applyFill="1" applyBorder="1" applyAlignment="1">
      <alignment horizontal="left" vertical="center" indent="1"/>
    </xf>
    <xf numFmtId="0" fontId="53" fillId="20" borderId="8" xfId="10" applyFont="1" applyFill="1" applyBorder="1">
      <alignment vertical="center"/>
    </xf>
    <xf numFmtId="0" fontId="54" fillId="20" borderId="11" xfId="10" applyFont="1" applyFill="1" applyBorder="1" applyAlignment="1">
      <alignment horizontal="left" vertical="center" indent="2"/>
    </xf>
    <xf numFmtId="0" fontId="54" fillId="20" borderId="14" xfId="10" applyFont="1" applyFill="1" applyBorder="1" applyAlignment="1">
      <alignment horizontal="left" vertical="center" indent="2"/>
    </xf>
    <xf numFmtId="0" fontId="39" fillId="25" borderId="0" xfId="6" applyFont="1" applyFill="1" applyBorder="1" applyAlignment="1" applyProtection="1">
      <alignment horizontal="center" vertical="center"/>
    </xf>
    <xf numFmtId="0" fontId="49" fillId="20" borderId="0" xfId="10" applyFont="1" applyFill="1" applyAlignment="1">
      <alignment horizontal="left" vertical="center" indent="1"/>
    </xf>
    <xf numFmtId="0" fontId="53" fillId="20" borderId="0" xfId="10" applyFont="1" applyFill="1">
      <alignment vertical="center"/>
    </xf>
    <xf numFmtId="0" fontId="54" fillId="20" borderId="0" xfId="10" applyFont="1" applyFill="1" applyAlignment="1">
      <alignment horizontal="left" vertical="center" indent="2"/>
    </xf>
    <xf numFmtId="0" fontId="57" fillId="0" borderId="0" xfId="12" applyFont="1">
      <alignment vertical="center"/>
    </xf>
    <xf numFmtId="0" fontId="57" fillId="0" borderId="0" xfId="12" applyFont="1" applyAlignment="1">
      <alignment vertical="center" wrapText="1"/>
    </xf>
    <xf numFmtId="0" fontId="57" fillId="26" borderId="0" xfId="15" applyFont="1" applyFill="1" applyAlignment="1">
      <alignment vertical="top" wrapText="1"/>
    </xf>
    <xf numFmtId="0" fontId="57" fillId="20" borderId="0" xfId="15" applyFont="1" applyFill="1" applyAlignment="1">
      <alignment vertical="top" wrapText="1"/>
    </xf>
    <xf numFmtId="0" fontId="57" fillId="27" borderId="0" xfId="15" applyFont="1" applyFill="1" applyAlignment="1">
      <alignment vertical="top" wrapText="1"/>
    </xf>
    <xf numFmtId="0" fontId="57" fillId="28" borderId="0" xfId="15" applyFont="1" applyFill="1" applyAlignment="1">
      <alignment vertical="top" wrapText="1"/>
    </xf>
    <xf numFmtId="0" fontId="58" fillId="29" borderId="0" xfId="12" applyFont="1" applyFill="1">
      <alignment vertical="center"/>
    </xf>
    <xf numFmtId="0" fontId="59" fillId="0" borderId="0" xfId="12" applyFont="1">
      <alignment vertical="center"/>
    </xf>
    <xf numFmtId="0" fontId="60" fillId="0" borderId="0" xfId="12" applyFont="1">
      <alignment vertical="center"/>
    </xf>
    <xf numFmtId="0" fontId="63" fillId="0" borderId="19" xfId="12" applyFont="1" applyBorder="1" applyAlignment="1"/>
    <xf numFmtId="0" fontId="57" fillId="0" borderId="19" xfId="12" applyFont="1" applyBorder="1" applyAlignment="1">
      <alignment horizontal="left"/>
    </xf>
    <xf numFmtId="0" fontId="57" fillId="30" borderId="19" xfId="12" applyFont="1" applyFill="1" applyBorder="1" applyAlignment="1">
      <alignment horizontal="left"/>
    </xf>
    <xf numFmtId="0" fontId="57" fillId="0" borderId="19" xfId="12" applyFont="1" applyBorder="1" applyAlignment="1"/>
    <xf numFmtId="0" fontId="57" fillId="0" borderId="0" xfId="16" applyFont="1" applyFill="1" applyBorder="1" applyAlignment="1" applyProtection="1">
      <alignment vertical="center"/>
    </xf>
    <xf numFmtId="0" fontId="62" fillId="0" borderId="0" xfId="12" applyFont="1" applyAlignment="1">
      <alignment horizontal="left" vertical="top"/>
    </xf>
    <xf numFmtId="0" fontId="63" fillId="0" borderId="0" xfId="12" applyFont="1" applyAlignment="1"/>
    <xf numFmtId="0" fontId="57" fillId="0" borderId="0" xfId="12" applyFont="1" applyAlignment="1"/>
    <xf numFmtId="0" fontId="64" fillId="0" borderId="0" xfId="12" applyFont="1">
      <alignment vertical="center"/>
    </xf>
    <xf numFmtId="0" fontId="13" fillId="0" borderId="0" xfId="1" applyFont="1" applyAlignment="1" applyProtection="1">
      <alignment vertical="center"/>
      <protection locked="0" hidden="1"/>
    </xf>
    <xf numFmtId="0" fontId="13" fillId="0" borderId="0" xfId="1" applyFont="1" applyAlignment="1" applyProtection="1">
      <alignment horizontal="left" vertical="center"/>
      <protection locked="0" hidden="1"/>
    </xf>
    <xf numFmtId="0" fontId="13" fillId="0" borderId="0" xfId="1" applyFont="1" applyAlignment="1">
      <alignment horizontal="left" vertical="center"/>
      <protection hidden="1"/>
    </xf>
    <xf numFmtId="0" fontId="13" fillId="0" borderId="0" xfId="1" applyFont="1" applyAlignment="1">
      <alignment vertical="center"/>
      <protection hidden="1"/>
    </xf>
    <xf numFmtId="0" fontId="13" fillId="0" borderId="0" xfId="0" applyFont="1" applyProtection="1">
      <protection locked="0" hidden="1"/>
    </xf>
    <xf numFmtId="0" fontId="13" fillId="0" borderId="0" xfId="0" applyFont="1" applyAlignment="1" applyProtection="1">
      <alignment horizontal="left"/>
      <protection hidden="1"/>
    </xf>
    <xf numFmtId="0" fontId="13" fillId="0" borderId="0" xfId="0" applyFont="1" applyProtection="1">
      <protection hidden="1"/>
    </xf>
    <xf numFmtId="0" fontId="13" fillId="0" borderId="0" xfId="0" applyFont="1" applyAlignment="1" applyProtection="1">
      <alignment horizontal="left" indent="1"/>
      <protection hidden="1"/>
    </xf>
    <xf numFmtId="165" fontId="13" fillId="0" borderId="0" xfId="1" applyNumberFormat="1" applyFont="1" applyAlignment="1" applyProtection="1">
      <alignment horizontal="left" vertical="center"/>
      <protection locked="0" hidden="1"/>
    </xf>
    <xf numFmtId="0" fontId="13" fillId="0" borderId="0" xfId="1" applyFont="1" applyAlignment="1">
      <alignment horizontal="center" vertical="center"/>
      <protection hidden="1"/>
    </xf>
    <xf numFmtId="0" fontId="26" fillId="0" borderId="0" xfId="0" applyFont="1" applyAlignment="1" applyProtection="1">
      <alignment horizontal="right"/>
      <protection hidden="1"/>
    </xf>
    <xf numFmtId="0" fontId="65" fillId="0" borderId="0" xfId="0" applyFont="1" applyAlignment="1" applyProtection="1">
      <alignment vertical="center"/>
      <protection locked="0" hidden="1"/>
    </xf>
    <xf numFmtId="0" fontId="13" fillId="0" borderId="0" xfId="0" applyFont="1" applyAlignment="1" applyProtection="1">
      <alignment vertical="center"/>
      <protection hidden="1"/>
    </xf>
    <xf numFmtId="165" fontId="65" fillId="0" borderId="0" xfId="0" applyNumberFormat="1" applyFont="1" applyAlignment="1" applyProtection="1">
      <alignment vertical="center"/>
      <protection locked="0" hidden="1"/>
    </xf>
    <xf numFmtId="166" fontId="65" fillId="0" borderId="0" xfId="0" applyNumberFormat="1" applyFont="1" applyAlignment="1" applyProtection="1">
      <alignment vertical="center"/>
      <protection locked="0" hidden="1"/>
    </xf>
    <xf numFmtId="0" fontId="65" fillId="0" borderId="0" xfId="0" applyFont="1" applyProtection="1">
      <protection hidden="1"/>
    </xf>
    <xf numFmtId="164" fontId="65" fillId="0" borderId="0" xfId="0" applyNumberFormat="1" applyFont="1" applyProtection="1">
      <protection hidden="1"/>
    </xf>
    <xf numFmtId="0" fontId="11" fillId="6" borderId="4" xfId="1" applyFont="1" applyFill="1" applyBorder="1" applyAlignment="1">
      <alignment horizontal="left" vertical="center" indent="1"/>
      <protection hidden="1"/>
    </xf>
    <xf numFmtId="0" fontId="12" fillId="7" borderId="4" xfId="1" applyFont="1" applyFill="1" applyBorder="1" applyAlignment="1">
      <alignment horizontal="left" vertical="center" indent="1"/>
      <protection hidden="1"/>
    </xf>
    <xf numFmtId="0" fontId="11" fillId="7" borderId="2" xfId="1" applyFont="1" applyFill="1" applyBorder="1" applyAlignment="1">
      <alignment horizontal="center" vertical="center" wrapText="1"/>
      <protection hidden="1"/>
    </xf>
    <xf numFmtId="0" fontId="11" fillId="7" borderId="6" xfId="1" applyFont="1" applyFill="1" applyBorder="1" applyAlignment="1">
      <alignment horizontal="center" vertical="center" wrapText="1"/>
      <protection hidden="1"/>
    </xf>
    <xf numFmtId="0" fontId="4" fillId="8" borderId="3" xfId="1" applyFont="1" applyFill="1" applyBorder="1" applyAlignment="1">
      <alignment horizontal="center" vertical="center" wrapText="1"/>
      <protection hidden="1"/>
    </xf>
    <xf numFmtId="164" fontId="15" fillId="0" borderId="4" xfId="1" applyNumberFormat="1" applyFont="1" applyBorder="1" applyAlignment="1">
      <alignment vertical="center"/>
      <protection hidden="1"/>
    </xf>
    <xf numFmtId="0" fontId="65" fillId="14" borderId="0" xfId="0" applyFont="1" applyFill="1" applyProtection="1">
      <protection hidden="1"/>
    </xf>
    <xf numFmtId="0" fontId="13" fillId="14" borderId="0" xfId="1" applyFont="1" applyFill="1" applyAlignment="1" applyProtection="1">
      <alignment horizontal="left" vertical="center"/>
      <protection locked="0" hidden="1"/>
    </xf>
    <xf numFmtId="0" fontId="59" fillId="0" borderId="19" xfId="12" applyFont="1" applyBorder="1" applyAlignment="1">
      <alignment horizontal="left" vertical="top"/>
    </xf>
    <xf numFmtId="0" fontId="59" fillId="0" borderId="19" xfId="12" applyFont="1" applyBorder="1" applyAlignment="1">
      <alignment horizontal="left" vertical="top" wrapText="1"/>
    </xf>
    <xf numFmtId="0" fontId="1" fillId="22" borderId="2" xfId="0" quotePrefix="1" applyFont="1" applyFill="1" applyBorder="1" applyAlignment="1" applyProtection="1">
      <alignment horizontal="left" vertical="center" indent="1"/>
      <protection hidden="1"/>
    </xf>
    <xf numFmtId="164" fontId="21" fillId="31" borderId="4" xfId="1" applyNumberFormat="1" applyFont="1" applyFill="1" applyBorder="1" applyAlignment="1">
      <alignment vertical="center"/>
      <protection hidden="1"/>
    </xf>
    <xf numFmtId="164" fontId="11" fillId="32" borderId="4" xfId="1" applyNumberFormat="1" applyFont="1" applyFill="1" applyBorder="1" applyAlignment="1" applyProtection="1">
      <alignment vertical="center"/>
      <protection locked="0"/>
    </xf>
    <xf numFmtId="9" fontId="11" fillId="32" borderId="4" xfId="3" applyFont="1" applyFill="1" applyBorder="1" applyAlignment="1" applyProtection="1">
      <alignment vertical="center"/>
      <protection locked="0"/>
    </xf>
    <xf numFmtId="0" fontId="66" fillId="0" borderId="0" xfId="0" applyFont="1" applyAlignment="1" applyProtection="1">
      <alignment vertical="center"/>
      <protection hidden="1"/>
    </xf>
    <xf numFmtId="0" fontId="66" fillId="0" borderId="0" xfId="1" applyFont="1" applyAlignment="1">
      <alignment vertical="center"/>
      <protection hidden="1"/>
    </xf>
    <xf numFmtId="0" fontId="29" fillId="16" borderId="0" xfId="9" applyFont="1" applyAlignment="1" applyProtection="1">
      <alignment horizontal="center" vertical="center"/>
    </xf>
    <xf numFmtId="0" fontId="42" fillId="21" borderId="0" xfId="0" applyFont="1" applyFill="1" applyAlignment="1">
      <alignment horizontal="center" vertical="center"/>
    </xf>
    <xf numFmtId="0" fontId="42" fillId="21" borderId="9" xfId="0" applyFont="1" applyFill="1" applyBorder="1" applyAlignment="1">
      <alignment horizontal="center" vertical="center"/>
    </xf>
    <xf numFmtId="9" fontId="4" fillId="2" borderId="0" xfId="1" applyNumberFormat="1" applyFont="1" applyFill="1" applyAlignment="1">
      <alignment vertical="center"/>
      <protection hidden="1"/>
    </xf>
    <xf numFmtId="0" fontId="59" fillId="30" borderId="19" xfId="12" applyFont="1" applyFill="1" applyBorder="1" applyAlignment="1">
      <alignment horizontal="left"/>
    </xf>
    <xf numFmtId="0" fontId="44" fillId="24" borderId="9" xfId="25" applyFont="1" applyFill="1" applyBorder="1" applyAlignment="1" applyProtection="1">
      <alignment horizontal="center" vertical="center"/>
    </xf>
    <xf numFmtId="0" fontId="1" fillId="24" borderId="9" xfId="25" applyFont="1" applyFill="1" applyBorder="1" applyAlignment="1" applyProtection="1">
      <alignment horizontal="center" vertical="center"/>
    </xf>
    <xf numFmtId="167" fontId="49" fillId="0" borderId="0" xfId="13" applyNumberFormat="1" applyFont="1" applyAlignment="1">
      <alignment horizontal="left"/>
    </xf>
    <xf numFmtId="0" fontId="32" fillId="22" borderId="0" xfId="12" applyFont="1" applyFill="1" applyAlignment="1">
      <alignment horizontal="center" vertical="center" wrapText="1"/>
    </xf>
    <xf numFmtId="0" fontId="32" fillId="22" borderId="0" xfId="12" applyFont="1" applyFill="1" applyAlignment="1">
      <alignment horizontal="center" vertical="center"/>
    </xf>
    <xf numFmtId="0" fontId="49" fillId="20" borderId="10" xfId="6" applyFont="1" applyFill="1" applyBorder="1" applyAlignment="1" applyProtection="1">
      <alignment horizontal="left" vertical="center" wrapText="1" indent="1"/>
    </xf>
    <xf numFmtId="0" fontId="49" fillId="20" borderId="0" xfId="6" applyFont="1" applyFill="1" applyBorder="1" applyAlignment="1" applyProtection="1">
      <alignment horizontal="left" vertical="center" wrapText="1" indent="1"/>
    </xf>
    <xf numFmtId="0" fontId="49" fillId="20" borderId="12" xfId="6" applyFont="1" applyFill="1" applyBorder="1" applyAlignment="1" applyProtection="1">
      <alignment horizontal="left" vertical="center" wrapText="1" indent="1"/>
    </xf>
    <xf numFmtId="0" fontId="49" fillId="20" borderId="13" xfId="6" applyFont="1" applyFill="1" applyBorder="1" applyAlignment="1" applyProtection="1">
      <alignment horizontal="left" vertical="center" wrapText="1" indent="1"/>
    </xf>
    <xf numFmtId="167" fontId="31" fillId="0" borderId="0" xfId="11" applyNumberFormat="1" applyFont="1" applyAlignment="1">
      <alignment horizontal="right"/>
    </xf>
    <xf numFmtId="0" fontId="32" fillId="17" borderId="0" xfId="12" applyFont="1" applyFill="1" applyAlignment="1">
      <alignment horizontal="center" vertical="center" wrapText="1"/>
    </xf>
    <xf numFmtId="0" fontId="32" fillId="17" borderId="0" xfId="12" applyFont="1" applyFill="1" applyAlignment="1">
      <alignment horizontal="center" vertical="center"/>
    </xf>
    <xf numFmtId="0" fontId="40" fillId="20" borderId="10" xfId="6" applyFont="1" applyFill="1" applyBorder="1" applyAlignment="1" applyProtection="1">
      <alignment horizontal="left" vertical="center" wrapText="1" indent="1"/>
    </xf>
    <xf numFmtId="0" fontId="40" fillId="20" borderId="0" xfId="6" applyFont="1" applyFill="1" applyBorder="1" applyAlignment="1" applyProtection="1">
      <alignment horizontal="left" vertical="center" wrapText="1" indent="1"/>
    </xf>
    <xf numFmtId="0" fontId="40" fillId="20" borderId="12" xfId="6" applyFont="1" applyFill="1" applyBorder="1" applyAlignment="1" applyProtection="1">
      <alignment horizontal="left" vertical="center" wrapText="1" indent="1"/>
    </xf>
    <xf numFmtId="0" fontId="40" fillId="20" borderId="13" xfId="6" applyFont="1" applyFill="1" applyBorder="1" applyAlignment="1" applyProtection="1">
      <alignment horizontal="left" vertical="center" wrapText="1" indent="1"/>
    </xf>
    <xf numFmtId="0" fontId="18" fillId="10" borderId="0" xfId="5" applyFont="1" applyFill="1" applyAlignment="1">
      <alignment horizontal="center" vertical="center"/>
    </xf>
    <xf numFmtId="0" fontId="11" fillId="6" borderId="6" xfId="1" applyFont="1" applyFill="1" applyBorder="1" applyAlignment="1">
      <alignment horizontal="center" vertical="center"/>
      <protection hidden="1"/>
    </xf>
    <xf numFmtId="0" fontId="11" fillId="6" borderId="22" xfId="1" applyFont="1" applyFill="1" applyBorder="1" applyAlignment="1">
      <alignment horizontal="center" vertical="center"/>
      <protection hidden="1"/>
    </xf>
    <xf numFmtId="0" fontId="11" fillId="6" borderId="23" xfId="1" applyFont="1" applyFill="1" applyBorder="1" applyAlignment="1">
      <alignment horizontal="center" vertical="center"/>
      <protection hidden="1"/>
    </xf>
    <xf numFmtId="0" fontId="2" fillId="0" borderId="0" xfId="0" applyFont="1" applyAlignment="1" applyProtection="1">
      <alignment horizontal="center" vertical="center"/>
      <protection hidden="1"/>
    </xf>
    <xf numFmtId="168" fontId="31" fillId="0" borderId="0" xfId="11" applyNumberFormat="1" applyFont="1" applyAlignment="1">
      <alignment horizontal="right" indent="1"/>
    </xf>
    <xf numFmtId="0" fontId="18" fillId="22" borderId="0" xfId="5" applyFont="1" applyFill="1" applyAlignment="1">
      <alignment horizontal="center" vertical="center"/>
    </xf>
    <xf numFmtId="168" fontId="49" fillId="0" borderId="0" xfId="14" applyNumberFormat="1" applyFont="1" applyAlignment="1">
      <alignment horizontal="left"/>
    </xf>
    <xf numFmtId="0" fontId="62" fillId="0" borderId="18" xfId="12" applyFont="1" applyBorder="1" applyAlignment="1">
      <alignment horizontal="left" vertical="top"/>
    </xf>
    <xf numFmtId="0" fontId="62" fillId="0" borderId="20" xfId="12" applyFont="1" applyBorder="1" applyAlignment="1">
      <alignment horizontal="left" vertical="top"/>
    </xf>
    <xf numFmtId="0" fontId="62" fillId="0" borderId="21" xfId="12" applyFont="1" applyBorder="1" applyAlignment="1">
      <alignment horizontal="left" vertical="top"/>
    </xf>
    <xf numFmtId="0" fontId="61" fillId="30" borderId="15" xfId="12" applyFont="1" applyFill="1" applyBorder="1" applyAlignment="1">
      <alignment horizontal="center"/>
    </xf>
    <xf numFmtId="0" fontId="61" fillId="30" borderId="16" xfId="12" applyFont="1" applyFill="1" applyBorder="1" applyAlignment="1">
      <alignment horizontal="center"/>
    </xf>
    <xf numFmtId="0" fontId="61" fillId="30" borderId="17" xfId="12" applyFont="1" applyFill="1" applyBorder="1" applyAlignment="1">
      <alignment horizontal="center"/>
    </xf>
    <xf numFmtId="0" fontId="61" fillId="15" borderId="15" xfId="12" applyFont="1" applyFill="1" applyBorder="1" applyAlignment="1">
      <alignment horizontal="center"/>
    </xf>
    <xf numFmtId="0" fontId="61" fillId="15" borderId="16" xfId="12" applyFont="1" applyFill="1" applyBorder="1" applyAlignment="1">
      <alignment horizontal="center"/>
    </xf>
    <xf numFmtId="0" fontId="61" fillId="15" borderId="17" xfId="12" applyFont="1" applyFill="1" applyBorder="1" applyAlignment="1">
      <alignment horizontal="center"/>
    </xf>
    <xf numFmtId="0" fontId="57" fillId="0" borderId="0" xfId="12" applyFont="1" applyAlignment="1">
      <alignment horizontal="left" vertical="center" wrapText="1"/>
    </xf>
    <xf numFmtId="0" fontId="57" fillId="26" borderId="0" xfId="12" applyFont="1" applyFill="1" applyAlignment="1">
      <alignment horizontal="left" vertical="center" wrapText="1" indent="1"/>
    </xf>
    <xf numFmtId="0" fontId="57" fillId="20" borderId="0" xfId="16" applyFont="1" applyFill="1" applyBorder="1" applyAlignment="1" applyProtection="1">
      <alignment horizontal="left" vertical="center" wrapText="1" indent="1"/>
    </xf>
    <xf numFmtId="0" fontId="57" fillId="20" borderId="0" xfId="12" applyFont="1" applyFill="1" applyAlignment="1">
      <alignment horizontal="left" vertical="center" wrapText="1" indent="1"/>
    </xf>
    <xf numFmtId="0" fontId="57" fillId="27" borderId="0" xfId="16" applyFont="1" applyFill="1" applyBorder="1" applyAlignment="1" applyProtection="1">
      <alignment horizontal="left" vertical="center" wrapText="1" indent="1"/>
    </xf>
    <xf numFmtId="0" fontId="57" fillId="28" borderId="0" xfId="12" applyFont="1" applyFill="1" applyAlignment="1">
      <alignment horizontal="left" vertical="center" wrapText="1" indent="1"/>
    </xf>
  </cellXfs>
  <cellStyles count="26">
    <cellStyle name="Accent1" xfId="9" builtinId="29" customBuiltin="1"/>
    <cellStyle name="Followed Hyperlink" xfId="8"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2" builtinId="8" hidden="1"/>
    <cellStyle name="Hyperlink" xfId="19" builtinId="8" hidden="1"/>
    <cellStyle name="Hyperlink" xfId="21" builtinId="8" hidden="1"/>
    <cellStyle name="Hyperlink" xfId="23" builtinId="8" hidden="1"/>
    <cellStyle name="Hyperlink" xfId="25" builtinId="8"/>
    <cellStyle name="Hyperlink 2" xfId="6" xr:uid="{00000000-0005-0000-0000-000001000000}"/>
    <cellStyle name="Hyperlink 2 2 2" xfId="16" xr:uid="{706E3D8A-54B3-444F-83B0-9AAE7F0FDDFF}"/>
    <cellStyle name="Normal" xfId="0" builtinId="0"/>
    <cellStyle name="Normal 2" xfId="1" xr:uid="{00000000-0005-0000-0000-000003000000}"/>
    <cellStyle name="Normal 2 2" xfId="4" xr:uid="{00000000-0005-0000-0000-000004000000}"/>
    <cellStyle name="Normal 2 2 2 3" xfId="10" xr:uid="{422DE551-AA13-46F1-9817-6E5F23FC73E7}"/>
    <cellStyle name="Normal 2 3" xfId="5" xr:uid="{00000000-0005-0000-0000-000005000000}"/>
    <cellStyle name="Normal 3 2 2" xfId="12" xr:uid="{AEBEF6F5-34B1-48AF-A0D3-E07A763502A4}"/>
    <cellStyle name="Normal 3 5" xfId="15" xr:uid="{F6DF287D-13FC-4FF6-8AEC-75E48A7F2DB5}"/>
    <cellStyle name="Normal 4" xfId="7" xr:uid="{00000000-0005-0000-0000-000006000000}"/>
    <cellStyle name="Normal 5 3" xfId="11" xr:uid="{F978A9B7-7816-4BD6-868B-40FC2BF6B8D1}"/>
    <cellStyle name="Normal 5 3 2 2 2" xfId="14" xr:uid="{2E86DF94-22E6-45BF-95E9-5DDC6072E0DF}"/>
    <cellStyle name="Normal 5 3 3 2" xfId="13" xr:uid="{EB2C0F1C-84DA-4185-A28B-916C49174848}"/>
    <cellStyle name="Percent 2" xfId="3" xr:uid="{00000000-0005-0000-0000-000007000000}"/>
    <cellStyle name="Style 1" xfId="17" xr:uid="{8E203DB3-6C09-4F19-BE42-BCC498DE8470}"/>
  </cellStyles>
  <dxfs count="12">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4B0082"/>
      <color rgb="FF00CED1"/>
      <color rgb="FFF79646"/>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Lines="2" dropStyle="combo" dx="22" fmlaLink="calc!$G$4" fmlaRange="calc!$G$5:$G$6" sel="1" val="0"/>
</file>

<file path=xl/ctrlProps/ctrlProp10.xml><?xml version="1.0" encoding="utf-8"?>
<formControlPr xmlns="http://schemas.microsoft.com/office/spreadsheetml/2009/9/main" objectType="Drop" dropLines="4" dropStyle="combo" dx="22" fmlaLink="calcFR!$A$12" fmlaRange="calcFR!$B$13:$B$16" sel="1" val="0"/>
</file>

<file path=xl/ctrlProps/ctrlProp11.xml><?xml version="1.0" encoding="utf-8"?>
<formControlPr xmlns="http://schemas.microsoft.com/office/spreadsheetml/2009/9/main" objectType="Drop" dropLines="2" dropStyle="combo" dx="22" fmlaLink="calcB!$G$4" fmlaRange="calcB!$G$5:$G$6" sel="1" val="0"/>
</file>

<file path=xl/ctrlProps/ctrlProp12.xml><?xml version="1.0" encoding="utf-8"?>
<formControlPr xmlns="http://schemas.microsoft.com/office/spreadsheetml/2009/9/main" objectType="Drop" dropLines="2" dropStyle="combo" dx="22" fmlaLink="calcB!$H$4" fmlaRange="calcB!$H$5:$H$6" sel="1" val="0"/>
</file>

<file path=xl/ctrlProps/ctrlProp13.xml><?xml version="1.0" encoding="utf-8"?>
<formControlPr xmlns="http://schemas.microsoft.com/office/spreadsheetml/2009/9/main" objectType="Drop" dropLines="3" dropStyle="combo" dx="22" fmlaLink="calcB!$I$4" fmlaRange="calcB!$I$5:$I$7" sel="1" val="0"/>
</file>

<file path=xl/ctrlProps/ctrlProp14.xml><?xml version="1.0" encoding="utf-8"?>
<formControlPr xmlns="http://schemas.microsoft.com/office/spreadsheetml/2009/9/main" objectType="Drop" dropLines="3" dropStyle="combo" dx="22" fmlaLink="calcB!$E$4" fmlaRange="calcB!$E$5:$E$7" sel="2" val="0"/>
</file>

<file path=xl/ctrlProps/ctrlProp15.xml><?xml version="1.0" encoding="utf-8"?>
<formControlPr xmlns="http://schemas.microsoft.com/office/spreadsheetml/2009/9/main" objectType="Drop" dropLines="2" dropStyle="combo" dx="22" fmlaLink="calcFRB!$G$4" fmlaRange="calcFRB!$G$5:$G$6" sel="1" val="0"/>
</file>

<file path=xl/ctrlProps/ctrlProp16.xml><?xml version="1.0" encoding="utf-8"?>
<formControlPr xmlns="http://schemas.microsoft.com/office/spreadsheetml/2009/9/main" objectType="Drop" dropLines="2" dropStyle="combo" dx="22" fmlaLink="calcFRB!$H$4" fmlaRange="calcFRB!$H$5:$H$6" sel="1" val="0"/>
</file>

<file path=xl/ctrlProps/ctrlProp17.xml><?xml version="1.0" encoding="utf-8"?>
<formControlPr xmlns="http://schemas.microsoft.com/office/spreadsheetml/2009/9/main" objectType="Drop" dropLines="3" dropStyle="combo" dx="22" fmlaLink="calcFRB!$I$4" fmlaRange="calcFRB!$I$5:$I$7" sel="1" val="0"/>
</file>

<file path=xl/ctrlProps/ctrlProp18.xml><?xml version="1.0" encoding="utf-8"?>
<formControlPr xmlns="http://schemas.microsoft.com/office/spreadsheetml/2009/9/main" objectType="Drop" dropLines="3" dropStyle="combo" dx="22" fmlaLink="calcFRB!$E$4" fmlaRange="calcFRB!$E$5:$E$7" sel="2" val="0"/>
</file>

<file path=xl/ctrlProps/ctrlProp2.xml><?xml version="1.0" encoding="utf-8"?>
<formControlPr xmlns="http://schemas.microsoft.com/office/spreadsheetml/2009/9/main" objectType="Drop" dropLines="2" dropStyle="combo" dx="22" fmlaLink="calc!$H$4" fmlaRange="calc!$H$5:$H$6" sel="1" val="0"/>
</file>

<file path=xl/ctrlProps/ctrlProp3.xml><?xml version="1.0" encoding="utf-8"?>
<formControlPr xmlns="http://schemas.microsoft.com/office/spreadsheetml/2009/9/main" objectType="Drop" dropLines="3" dropStyle="combo" dx="22" fmlaLink="calc!$I$4" fmlaRange="calc!$I$5:$I$7" sel="1" val="0"/>
</file>

<file path=xl/ctrlProps/ctrlProp4.xml><?xml version="1.0" encoding="utf-8"?>
<formControlPr xmlns="http://schemas.microsoft.com/office/spreadsheetml/2009/9/main" objectType="Drop" dropLines="3" dropStyle="combo" dx="22" fmlaLink="calc!$E$4" fmlaRange="calc!$E$5:$E$7" sel="2" val="0"/>
</file>

<file path=xl/ctrlProps/ctrlProp5.xml><?xml version="1.0" encoding="utf-8"?>
<formControlPr xmlns="http://schemas.microsoft.com/office/spreadsheetml/2009/9/main" objectType="Drop" dropLines="4" dropStyle="combo" dx="22" fmlaLink="calc!$A$12" fmlaRange="calc!$B$13:$B$16" sel="1" val="0"/>
</file>

<file path=xl/ctrlProps/ctrlProp6.xml><?xml version="1.0" encoding="utf-8"?>
<formControlPr xmlns="http://schemas.microsoft.com/office/spreadsheetml/2009/9/main" objectType="Drop" dropLines="2" dropStyle="combo" dx="22" fmlaLink="calcFR!$G$4" fmlaRange="calcFR!$G$5:$G$6" sel="1" val="0"/>
</file>

<file path=xl/ctrlProps/ctrlProp7.xml><?xml version="1.0" encoding="utf-8"?>
<formControlPr xmlns="http://schemas.microsoft.com/office/spreadsheetml/2009/9/main" objectType="Drop" dropLines="2" dropStyle="combo" dx="22" fmlaLink="calcFR!$H$4" fmlaRange="calcFR!$H$5:$H$6" sel="1" val="0"/>
</file>

<file path=xl/ctrlProps/ctrlProp8.xml><?xml version="1.0" encoding="utf-8"?>
<formControlPr xmlns="http://schemas.microsoft.com/office/spreadsheetml/2009/9/main" objectType="Drop" dropLines="3" dropStyle="combo" dx="22" fmlaLink="calcFR!$I$4" fmlaRange="calcFR!$I$5:$I$7" sel="1" val="0"/>
</file>

<file path=xl/ctrlProps/ctrlProp9.xml><?xml version="1.0" encoding="utf-8"?>
<formControlPr xmlns="http://schemas.microsoft.com/office/spreadsheetml/2009/9/main" objectType="Drop" dropLines="3" dropStyle="combo" dx="22" fmlaLink="calcFR!$E$4" fmlaRange="calcFR!$E$5:$E$7" sel="2" val="0"/>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E098C15A-BDFA-4D99-A839-A5602AE643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24765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7A9B80FC-5AC0-4243-A6FD-DA0EA8796F2A}"/>
            </a:ext>
          </a:extLst>
        </xdr:cNvPr>
        <xdr:cNvSpPr txBox="1"/>
      </xdr:nvSpPr>
      <xdr:spPr>
        <a:xfrm>
          <a:off x="381000" y="1743076"/>
          <a:ext cx="70485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een woning ter beschikking krijgt voor privébewoning wordt belast op een voordeel alle aard. Dit voordeel is gelijk aan het geïndexeerde kadastraal inkomen maal een factor.</a:t>
          </a:r>
          <a:r>
            <a:rPr lang="en-BE" sz="1200" baseline="0">
              <a:latin typeface="Tahoma" panose="020B0604030504040204" pitchFamily="34" charset="0"/>
              <a:ea typeface="Tahoma" panose="020B0604030504040204" pitchFamily="34" charset="0"/>
              <a:cs typeface="Tahoma" panose="020B0604030504040204" pitchFamily="34" charset="0"/>
            </a:rPr>
            <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gratis verwarming en/of elektriciteit geniet, wordt belast op een forfaitair bedrag dat jaarlijks geïndexeerd wordt. Sinds 01.01.2022 is </a:t>
          </a:r>
          <a:r>
            <a:rPr lang="en-BE" sz="1200" baseline="0">
              <a:latin typeface="Tahoma" panose="020B0604030504040204" pitchFamily="34" charset="0"/>
              <a:ea typeface="Tahoma" panose="020B0604030504040204" pitchFamily="34" charset="0"/>
              <a:cs typeface="Tahoma" panose="020B0604030504040204" pitchFamily="34" charset="0"/>
            </a:rPr>
            <a:t>het </a:t>
          </a:r>
          <a:r>
            <a:rPr lang="nl-BE" sz="1200" baseline="0">
              <a:latin typeface="Tahoma" panose="020B0604030504040204" pitchFamily="34" charset="0"/>
              <a:ea typeface="Tahoma" panose="020B0604030504040204" pitchFamily="34" charset="0"/>
              <a:cs typeface="Tahoma" panose="020B0604030504040204" pitchFamily="34" charset="0"/>
            </a:rPr>
            <a:t>forfaita</a:t>
          </a:r>
          <a:r>
            <a:rPr lang="en-BE" sz="1200" baseline="0">
              <a:latin typeface="Tahoma" panose="020B0604030504040204" pitchFamily="34" charset="0"/>
              <a:ea typeface="Tahoma" panose="020B0604030504040204" pitchFamily="34" charset="0"/>
              <a:cs typeface="Tahoma" panose="020B0604030504040204" pitchFamily="34" charset="0"/>
            </a:rPr>
            <a:t>it</a:t>
          </a:r>
          <a:r>
            <a:rPr lang="nl-BE" sz="1200" baseline="0">
              <a:latin typeface="Tahoma" panose="020B0604030504040204" pitchFamily="34" charset="0"/>
              <a:ea typeface="Tahoma" panose="020B0604030504040204" pitchFamily="34" charset="0"/>
              <a:cs typeface="Tahoma" panose="020B0604030504040204" pitchFamily="34" charset="0"/>
            </a:rPr>
            <a:t> voor verwarming en/of elektriciteit </a:t>
          </a:r>
          <a:r>
            <a:rPr lang="en-BE" sz="1200" baseline="0">
              <a:latin typeface="Tahoma" panose="020B0604030504040204" pitchFamily="34" charset="0"/>
              <a:ea typeface="Tahoma" panose="020B0604030504040204" pitchFamily="34" charset="0"/>
              <a:cs typeface="Tahoma" panose="020B0604030504040204" pitchFamily="34" charset="0"/>
            </a:rPr>
            <a:t>slechts </a:t>
          </a:r>
          <a:r>
            <a:rPr lang="nl-BE" sz="1200" baseline="0">
              <a:latin typeface="Tahoma" panose="020B0604030504040204" pitchFamily="34" charset="0"/>
              <a:ea typeface="Tahoma" panose="020B0604030504040204" pitchFamily="34" charset="0"/>
              <a:cs typeface="Tahoma" panose="020B0604030504040204" pitchFamily="34" charset="0"/>
            </a:rPr>
            <a:t>van toepassing </a:t>
          </a:r>
          <a:r>
            <a:rPr lang="en-BE" sz="1200" baseline="0">
              <a:latin typeface="Tahoma" panose="020B0604030504040204" pitchFamily="34" charset="0"/>
              <a:ea typeface="Tahoma" panose="020B0604030504040204" pitchFamily="34" charset="0"/>
              <a:cs typeface="Tahoma" panose="020B0604030504040204" pitchFamily="34" charset="0"/>
            </a:rPr>
            <a:t>indien d</a:t>
          </a:r>
          <a:r>
            <a:rPr lang="nl-BE" sz="1200" baseline="0">
              <a:latin typeface="Tahoma" panose="020B0604030504040204" pitchFamily="34" charset="0"/>
              <a:ea typeface="Tahoma" panose="020B0604030504040204" pitchFamily="34" charset="0"/>
              <a:cs typeface="Tahoma" panose="020B0604030504040204" pitchFamily="34" charset="0"/>
            </a:rPr>
            <a:t>e werkgever/vennootschap ook de woning ter beschikking stelt. In de andere gevallen wordt men belast op het werkelijke factuurbedrag.</a:t>
          </a:r>
          <a:endParaRPr lang="en-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tool berekent u het belastbaar voordeel voor gratis woonst en voor gratis verwarming en/of elektriciteit.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5A345CD-E060-4826-81FE-5B43E7460219}"/>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4</xdr:col>
          <xdr:colOff>0</xdr:colOff>
          <xdr:row>19</xdr:row>
          <xdr:rowOff>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xdr:row>
          <xdr:rowOff>0</xdr:rowOff>
        </xdr:from>
        <xdr:to>
          <xdr:col>4</xdr:col>
          <xdr:colOff>0</xdr:colOff>
          <xdr:row>4</xdr:row>
          <xdr:rowOff>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B610CAE3-AEC5-47A2-98A6-DB4300B25A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24765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443A0559-FED3-4193-824E-030C273AD195}"/>
            </a:ext>
          </a:extLst>
        </xdr:cNvPr>
        <xdr:cNvSpPr txBox="1"/>
      </xdr:nvSpPr>
      <xdr:spPr>
        <a:xfrm>
          <a:off x="381000" y="1743076"/>
          <a:ext cx="70485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un logement est mis gratuitement à votre disposition pour votre usage privé, vous serez imposé sur un « avantage de toute nature ». Cet avantage sera équivalent au revenu cadastral indexé multiplié par un facteur donné</a:t>
          </a:r>
          <a:r>
            <a:rPr lang="en-BE" sz="1200" baseline="0">
              <a:latin typeface="Tahoma" panose="020B0604030504040204" pitchFamily="34" charset="0"/>
              <a:ea typeface="Tahoma" panose="020B0604030504040204" pitchFamily="34" charset="0"/>
              <a:cs typeface="Tahoma" panose="020B0604030504040204" pitchFamily="34" charset="0"/>
            </a:rPr>
            <a:t>. </a:t>
          </a:r>
          <a:r>
            <a:rPr lang="nl-BE" sz="1200" baseline="0">
              <a:latin typeface="Tahoma" panose="020B0604030504040204" pitchFamily="34" charset="0"/>
              <a:ea typeface="Tahoma" panose="020B0604030504040204" pitchFamily="34" charset="0"/>
              <a:cs typeface="Tahoma" panose="020B0604030504040204" pitchFamily="34" charset="0"/>
            </a:rPr>
            <a:t>Si vous bénéficiez gratuitement du chauffage et/ou de l'électricité, vous êtes imposé sur un montant forfaitaire, qui est indexé chaque année.</a:t>
          </a:r>
          <a:r>
            <a:rPr lang="en-BE" sz="1200" baseline="0">
              <a:latin typeface="Tahoma" panose="020B0604030504040204" pitchFamily="34" charset="0"/>
              <a:ea typeface="Tahoma" panose="020B0604030504040204" pitchFamily="34" charset="0"/>
              <a:cs typeface="Tahoma" panose="020B0604030504040204" pitchFamily="34" charset="0"/>
            </a:rPr>
            <a:t> </a:t>
          </a:r>
          <a:r>
            <a:rPr lang="nl-BE" sz="1200" baseline="0">
              <a:latin typeface="Tahoma" panose="020B0604030504040204" pitchFamily="34" charset="0"/>
              <a:ea typeface="Tahoma" panose="020B0604030504040204" pitchFamily="34" charset="0"/>
              <a:cs typeface="Tahoma" panose="020B0604030504040204" pitchFamily="34" charset="0"/>
            </a:rPr>
            <a:t>Depuis le 01.01.2022, cette évaluation forfaitaire pour le chauffage et/ou l'électricité n'est applicable que dans les cas où l'employeur/société fournit également l’habitation. Dans les autres cas, l’imposition s’effectue sur le montant réel de la facture.</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Avec cet outil, vous calcule</a:t>
          </a:r>
          <a:r>
            <a:rPr lang="en-BE" sz="1200" baseline="0">
              <a:latin typeface="Tahoma" panose="020B0604030504040204" pitchFamily="34" charset="0"/>
              <a:ea typeface="Tahoma" panose="020B0604030504040204" pitchFamily="34" charset="0"/>
              <a:cs typeface="Tahoma" panose="020B0604030504040204" pitchFamily="34" charset="0"/>
            </a:rPr>
            <a:t>z</a:t>
          </a:r>
          <a:r>
            <a:rPr lang="nl-BE" sz="1200" baseline="0">
              <a:latin typeface="Tahoma" panose="020B0604030504040204" pitchFamily="34" charset="0"/>
              <a:ea typeface="Tahoma" panose="020B0604030504040204" pitchFamily="34" charset="0"/>
              <a:cs typeface="Tahoma" panose="020B0604030504040204" pitchFamily="34" charset="0"/>
            </a:rPr>
            <a:t> l'avantage imposable pour le logement gratuit et pour le chauffage et/ou l'électricité gratuits.</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35C1F855-17CA-46A9-ABF8-A06A879D980C}"/>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4</xdr:col>
          <xdr:colOff>0</xdr:colOff>
          <xdr:row>19</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20</xdr:row>
          <xdr:rowOff>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xdr:row>
          <xdr:rowOff>0</xdr:rowOff>
        </xdr:from>
        <xdr:to>
          <xdr:col>4</xdr:col>
          <xdr:colOff>0</xdr:colOff>
          <xdr:row>4</xdr:row>
          <xdr:rowOff>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400-000005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9B3F309-91D7-4E92-9484-EE1B876BF868}"/>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een woning ter beschikking krijgt voor privébewoning wordt belast op een voordeel alle aard. Dit voordeel is gelijk aan het geïndexeerde kadastraal inkomen maal een factor.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Wie gratis verwarming en/of elektriciteit geniet, wordt belast op een forfaitair bedrag dat jaarlijks geïndexeerd wordt. Sinds 01.01.2022 is het forfaitait voor verwarming en/of elektriciteit slechts van toepassing indien de werkgever/vennootschap ook de woning ter beschikking stelt. In de andere gevallen wordt men belast op het werkelijke factuurbedrag.</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tool berekent u het belastbaar voordeel voor gratis woonst en voor gratis verwarming en/of elektriciteit.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3" name="Group 2">
          <a:extLst>
            <a:ext uri="{FF2B5EF4-FFF2-40B4-BE49-F238E27FC236}">
              <a16:creationId xmlns:a16="http://schemas.microsoft.com/office/drawing/2014/main" id="{C45D2FE6-8AF2-40E6-87E5-D5D03ED8842E}"/>
            </a:ext>
          </a:extLst>
        </xdr:cNvPr>
        <xdr:cNvGrpSpPr/>
      </xdr:nvGrpSpPr>
      <xdr:grpSpPr>
        <a:xfrm>
          <a:off x="350520" y="228600"/>
          <a:ext cx="6629400" cy="1630457"/>
          <a:chOff x="381000" y="247650"/>
          <a:chExt cx="7200900" cy="1497107"/>
        </a:xfrm>
      </xdr:grpSpPr>
      <xdr:pic>
        <xdr:nvPicPr>
          <xdr:cNvPr id="4" name="Picture 31">
            <a:extLst>
              <a:ext uri="{FF2B5EF4-FFF2-40B4-BE49-F238E27FC236}">
                <a16:creationId xmlns:a16="http://schemas.microsoft.com/office/drawing/2014/main" id="{2138C4CB-2D4D-B663-DC1B-9467CEF684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Picture 4">
            <a:extLst>
              <a:ext uri="{FF2B5EF4-FFF2-40B4-BE49-F238E27FC236}">
                <a16:creationId xmlns:a16="http://schemas.microsoft.com/office/drawing/2014/main" id="{7A10DB86-563D-AE78-7405-D2D2F29476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A81CC143-BE4A-47B6-B7B3-E025B254F14A}"/>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7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7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7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0</xdr:colOff>
          <xdr:row>15</xdr:row>
          <xdr:rowOff>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7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2B03ACAB-B4E4-4CD9-BD29-FAF5DA7D7B0C}"/>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un logement est mis gratuitement à votre disposition pour votre usage privé, vous serez imposé sur un « avantage de toute nature ». Cet avantage sera équivalent au revenu cadastral indexé multiplié par un facteur donné. Si vous bénéficiez gratuitement du chauffage et/ou de l'électricité, vous êtes imposé sur un montant forfaitaire, qui est indexé chaque année. Depuis le 01.01.2022, cette évaluation forfaitaire pour le chauffage et/ou l'électricité n'est applicable que dans les cas où l'employeur/société fournit également l’habitation. Dans les autres cas, l’imposition s’effectue sur le montant réel de la facture.</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Avec cet outil, vous calculez l'avantage imposable pour le logement gratuit et pour le chauffage et/ou l'électricité gratuits.</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3" name="Group 2">
          <a:extLst>
            <a:ext uri="{FF2B5EF4-FFF2-40B4-BE49-F238E27FC236}">
              <a16:creationId xmlns:a16="http://schemas.microsoft.com/office/drawing/2014/main" id="{E6C9CD1B-36C8-42CE-98DF-2B2556044712}"/>
            </a:ext>
          </a:extLst>
        </xdr:cNvPr>
        <xdr:cNvGrpSpPr/>
      </xdr:nvGrpSpPr>
      <xdr:grpSpPr>
        <a:xfrm>
          <a:off x="350521" y="437485"/>
          <a:ext cx="6629399" cy="1422548"/>
          <a:chOff x="381001" y="324501"/>
          <a:chExt cx="7200899" cy="1422548"/>
        </a:xfrm>
      </xdr:grpSpPr>
      <xdr:pic>
        <xdr:nvPicPr>
          <xdr:cNvPr id="4" name="Picture 3">
            <a:extLst>
              <a:ext uri="{FF2B5EF4-FFF2-40B4-BE49-F238E27FC236}">
                <a16:creationId xmlns:a16="http://schemas.microsoft.com/office/drawing/2014/main" id="{1EBF0489-8FEB-ED12-5853-B42255C803A7}"/>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5" name="Picture 4">
            <a:extLst>
              <a:ext uri="{FF2B5EF4-FFF2-40B4-BE49-F238E27FC236}">
                <a16:creationId xmlns:a16="http://schemas.microsoft.com/office/drawing/2014/main" id="{52748F42-B426-3339-9327-67C6B26D55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E08FEEC5-997A-4D97-BCD0-4669D17D4AE8}"/>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0</xdr:rowOff>
        </xdr:to>
        <xdr:sp macro="" textlink="">
          <xdr:nvSpPr>
            <xdr:cNvPr id="25601" name="Drop Down 1" hidden="1">
              <a:extLst>
                <a:ext uri="{63B3BB69-23CF-44E3-9099-C40C66FF867C}">
                  <a14:compatExt spid="_x0000_s25601"/>
                </a:ext>
                <a:ext uri="{FF2B5EF4-FFF2-40B4-BE49-F238E27FC236}">
                  <a16:creationId xmlns:a16="http://schemas.microsoft.com/office/drawing/2014/main" id="{00000000-0008-0000-0A00-000001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17</xdr:row>
          <xdr:rowOff>0</xdr:rowOff>
        </xdr:to>
        <xdr:sp macro="" textlink="">
          <xdr:nvSpPr>
            <xdr:cNvPr id="25602" name="Drop Down 2" hidden="1">
              <a:extLst>
                <a:ext uri="{63B3BB69-23CF-44E3-9099-C40C66FF867C}">
                  <a14:compatExt spid="_x0000_s25602"/>
                </a:ext>
                <a:ext uri="{FF2B5EF4-FFF2-40B4-BE49-F238E27FC236}">
                  <a16:creationId xmlns:a16="http://schemas.microsoft.com/office/drawing/2014/main" id="{00000000-0008-0000-0A00-000002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0</xdr:colOff>
          <xdr:row>18</xdr:row>
          <xdr:rowOff>0</xdr:rowOff>
        </xdr:to>
        <xdr:sp macro="" textlink="">
          <xdr:nvSpPr>
            <xdr:cNvPr id="25603" name="Drop Down 3" hidden="1">
              <a:extLst>
                <a:ext uri="{63B3BB69-23CF-44E3-9099-C40C66FF867C}">
                  <a14:compatExt spid="_x0000_s25603"/>
                </a:ext>
                <a:ext uri="{FF2B5EF4-FFF2-40B4-BE49-F238E27FC236}">
                  <a16:creationId xmlns:a16="http://schemas.microsoft.com/office/drawing/2014/main" id="{00000000-0008-0000-0A00-000003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0</xdr:colOff>
          <xdr:row>15</xdr:row>
          <xdr:rowOff>0</xdr:rowOff>
        </xdr:to>
        <xdr:sp macro="" textlink="">
          <xdr:nvSpPr>
            <xdr:cNvPr id="25604" name="Drop Down 4" hidden="1">
              <a:extLst>
                <a:ext uri="{63B3BB69-23CF-44E3-9099-C40C66FF867C}">
                  <a14:compatExt spid="_x0000_s25604"/>
                </a:ext>
                <a:ext uri="{FF2B5EF4-FFF2-40B4-BE49-F238E27FC236}">
                  <a16:creationId xmlns:a16="http://schemas.microsoft.com/office/drawing/2014/main" id="{00000000-0008-0000-0A00-000004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0</xdr:colOff>
      <xdr:row>59</xdr:row>
      <xdr:rowOff>28575</xdr:rowOff>
    </xdr:from>
    <xdr:to>
      <xdr:col>3</xdr:col>
      <xdr:colOff>333375</xdr:colOff>
      <xdr:row>64</xdr:row>
      <xdr:rowOff>142875</xdr:rowOff>
    </xdr:to>
    <xdr:sp macro="" textlink="OODNL">
      <xdr:nvSpPr>
        <xdr:cNvPr id="2" name="TextBox 1">
          <a:extLst>
            <a:ext uri="{FF2B5EF4-FFF2-40B4-BE49-F238E27FC236}">
              <a16:creationId xmlns:a16="http://schemas.microsoft.com/office/drawing/2014/main" id="{F2B00524-2559-4277-A10C-AB7B0AE9895B}"/>
            </a:ext>
          </a:extLst>
        </xdr:cNvPr>
        <xdr:cNvSpPr txBox="1"/>
      </xdr:nvSpPr>
      <xdr:spPr>
        <a:xfrm>
          <a:off x="609600" y="1047750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Deze rekentool is mogelijk verouderd. Download de meest recente versie.</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3</xdr:col>
      <xdr:colOff>1095375</xdr:colOff>
      <xdr:row>59</xdr:row>
      <xdr:rowOff>47625</xdr:rowOff>
    </xdr:from>
    <xdr:to>
      <xdr:col>3</xdr:col>
      <xdr:colOff>5286375</xdr:colOff>
      <xdr:row>65</xdr:row>
      <xdr:rowOff>9525</xdr:rowOff>
    </xdr:to>
    <xdr:sp macro="" textlink="OODFR">
      <xdr:nvSpPr>
        <xdr:cNvPr id="3" name="TextBox 2">
          <a:extLst>
            <a:ext uri="{FF2B5EF4-FFF2-40B4-BE49-F238E27FC236}">
              <a16:creationId xmlns:a16="http://schemas.microsoft.com/office/drawing/2014/main" id="{A91A386C-51AC-4DA6-9E1C-874D26CCB680}"/>
            </a:ext>
          </a:extLst>
        </xdr:cNvPr>
        <xdr:cNvSpPr txBox="1"/>
      </xdr:nvSpPr>
      <xdr:spPr>
        <a:xfrm>
          <a:off x="5562600" y="1049655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Cet outil de calcul est peut-être obsolète. Téléchargez la version la plus récente.</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wnload.lefebvre-sarrut.be/dms?id_=83ee72e7-5a60-4658-b0f3-c5e98f442b43" TargetMode="External"/><Relationship Id="rId1" Type="http://schemas.openxmlformats.org/officeDocument/2006/relationships/hyperlink" Target="mailto:info@tax-iq.be?subject=Vraag/opmerking%20over%20Tool%2042254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mailto:info@tax-iq.be?subject=Question/remarque%20concernant%20outil%20453081" TargetMode="External"/><Relationship Id="rId5" Type="http://schemas.openxmlformats.org/officeDocument/2006/relationships/comments" Target="../comments4.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18.x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download.lefebvre-sarrut.be/dms?id_=b71617a1-e17e-46e7-b82d-ed6afe0a0329" TargetMode="External"/><Relationship Id="rId1" Type="http://schemas.openxmlformats.org/officeDocument/2006/relationships/hyperlink" Target="mailto:info@tax-iq.be?subject=Question/remarque%20concernant%20outil%20422503"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4.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info@tax-iq.be?subject=Vraag/opmerking%20over%20Tool%20453080" TargetMode="External"/><Relationship Id="rId5" Type="http://schemas.openxmlformats.org/officeDocument/2006/relationships/comments" Target="../comments3.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4.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4BD8-B702-4811-8A57-669F784AD9D0}">
  <sheetPr>
    <tabColor theme="4" tint="0.79998168889431442"/>
    <pageSetUpPr autoPageBreaks="0" fitToPage="1"/>
  </sheetPr>
  <dimension ref="B2:F29"/>
  <sheetViews>
    <sheetView showGridLines="0" showRowColHeaders="0"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2.875" style="23" customWidth="1"/>
    <col min="7" max="9" width="5.75" style="23" customWidth="1"/>
    <col min="10" max="10" width="8.375" style="23" customWidth="1"/>
    <col min="11" max="16384" width="5.75" style="23"/>
  </cols>
  <sheetData>
    <row r="2" spans="2:6" ht="48.75" customHeight="1">
      <c r="B2" s="22"/>
      <c r="C2" s="22"/>
      <c r="D2" s="127">
        <v>46042</v>
      </c>
      <c r="E2" s="127"/>
      <c r="F2" s="127"/>
    </row>
    <row r="3" spans="2:6" ht="20.100000000000001" customHeight="1">
      <c r="B3" s="22"/>
      <c r="C3" s="22"/>
      <c r="D3" s="22"/>
      <c r="E3" s="22"/>
      <c r="F3" s="22"/>
    </row>
    <row r="4" spans="2:6" ht="30" customHeight="1">
      <c r="B4" s="128" t="s">
        <v>48</v>
      </c>
      <c r="C4" s="129"/>
      <c r="D4" s="129"/>
      <c r="E4" s="129"/>
      <c r="F4" s="129"/>
    </row>
    <row r="18" spans="2:6" ht="20.100000000000001" customHeight="1">
      <c r="B18" s="24"/>
      <c r="C18" s="25"/>
      <c r="D18" s="26" t="s">
        <v>33</v>
      </c>
      <c r="E18" s="27"/>
      <c r="F18" s="24" t="s">
        <v>25</v>
      </c>
    </row>
    <row r="19" spans="2:6" ht="20.100000000000001" customHeight="1">
      <c r="B19" s="24"/>
      <c r="C19" s="28"/>
      <c r="D19" s="29" t="s">
        <v>97</v>
      </c>
      <c r="E19" s="28"/>
      <c r="F19" s="29" t="s">
        <v>97</v>
      </c>
    </row>
    <row r="20" spans="2:6" ht="20.100000000000001" customHeight="1" thickBot="1">
      <c r="C20" s="22"/>
      <c r="D20" s="22"/>
      <c r="E20" s="22"/>
      <c r="F20" s="22"/>
    </row>
    <row r="21" spans="2:6" ht="20.100000000000001" customHeight="1" thickTop="1">
      <c r="B21" s="30" t="s">
        <v>75</v>
      </c>
      <c r="C21" s="31"/>
      <c r="D21" s="31"/>
      <c r="E21" s="31"/>
      <c r="F21" s="114" t="s">
        <v>113</v>
      </c>
    </row>
    <row r="22" spans="2:6" ht="12" customHeight="1">
      <c r="B22" s="32"/>
      <c r="C22" s="33"/>
      <c r="D22" s="33"/>
      <c r="E22" s="33"/>
      <c r="F22" s="34"/>
    </row>
    <row r="23" spans="2:6" ht="12" customHeight="1">
      <c r="B23" s="32" t="s">
        <v>76</v>
      </c>
      <c r="C23" s="35"/>
      <c r="D23" s="35"/>
      <c r="E23" s="35"/>
      <c r="F23" s="36"/>
    </row>
    <row r="24" spans="2:6" ht="12" customHeight="1">
      <c r="B24" s="32" t="s">
        <v>77</v>
      </c>
      <c r="C24" s="33"/>
      <c r="D24" s="33"/>
      <c r="E24" s="33"/>
      <c r="F24" s="37"/>
    </row>
    <row r="25" spans="2:6" ht="12" customHeight="1">
      <c r="B25" s="38"/>
      <c r="C25" s="39"/>
      <c r="D25" s="39"/>
      <c r="E25" s="39"/>
      <c r="F25" s="40"/>
    </row>
    <row r="26" spans="2:6" ht="20.100000000000001" customHeight="1">
      <c r="B26" s="130" t="s">
        <v>115</v>
      </c>
      <c r="C26" s="131"/>
      <c r="D26" s="131"/>
      <c r="E26" s="131"/>
      <c r="F26" s="41" t="s">
        <v>78</v>
      </c>
    </row>
    <row r="27" spans="2:6" ht="20.100000000000001" customHeight="1" thickBot="1">
      <c r="B27" s="132"/>
      <c r="C27" s="133"/>
      <c r="D27" s="133"/>
      <c r="E27" s="133"/>
      <c r="F27" s="42" t="s">
        <v>79</v>
      </c>
    </row>
    <row r="28" spans="2:6" ht="20.100000000000001" customHeight="1" thickTop="1"/>
    <row r="29" spans="2:6" ht="20.100000000000001" customHeight="1">
      <c r="F29" s="23" t="e" vm="1">
        <v>#VALUE!</v>
      </c>
    </row>
  </sheetData>
  <sheetProtection algorithmName="SHA-512" hashValue="Wt95mo6TS3QObTA+ezoLUwfaKLbqKN4Jlp0NDav6hqEfutP+t/MagDumoX0boIn56aLO5ea3teUqQWh5c8UZsQ==" saltValue="w0wDyz6usPfov1F8+NR7lw==" spinCount="100000" sheet="1" objects="1" scenarios="1"/>
  <mergeCells count="3">
    <mergeCell ref="D2:F2"/>
    <mergeCell ref="B4:F4"/>
    <mergeCell ref="B26:E27"/>
  </mergeCells>
  <hyperlinks>
    <hyperlink ref="D19" location="'1'!A1" tooltip="Reken zelf!" display="} Klik hier" xr:uid="{0155462D-A83D-4995-8147-1E4B5DE2F54D}"/>
    <hyperlink ref="F21" r:id="rId1" tooltip="Stel uw vraag aan de redactie" xr:uid="{6492CF28-172F-4B5B-9B3D-2F26DECACCB5}"/>
    <hyperlink ref="F19" r:id="rId2" tooltip="Checklist" xr:uid="{D477B3CE-63A4-403F-8CA1-C24B677B9321}"/>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9BA5-4DC8-4046-86CA-35147A9CC332}">
  <sheetPr>
    <tabColor theme="9" tint="0.79998168889431442"/>
    <pageSetUpPr autoPageBreaks="0" fitToPage="1"/>
  </sheetPr>
  <dimension ref="B1:F28"/>
  <sheetViews>
    <sheetView showGridLines="0" showRowColHeaders="0"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5.75" style="23" customWidth="1"/>
    <col min="7" max="9" width="5.75" style="23" customWidth="1"/>
    <col min="10" max="10" width="8.375" style="23" customWidth="1"/>
    <col min="11" max="16384" width="5.75" style="23"/>
  </cols>
  <sheetData>
    <row r="1" spans="2:6" ht="30" customHeight="1"/>
    <row r="2" spans="2:6" ht="138.75" customHeight="1">
      <c r="B2" s="141">
        <f>_xlfn.SINGLE(DTM)</f>
        <v>46042</v>
      </c>
      <c r="C2" s="141"/>
      <c r="D2" s="141"/>
      <c r="E2" s="141"/>
      <c r="F2" s="141"/>
    </row>
    <row r="3" spans="2:6" ht="20.100000000000001" customHeight="1">
      <c r="B3" s="22"/>
      <c r="C3" s="22"/>
      <c r="D3" s="22"/>
      <c r="E3" s="22"/>
      <c r="F3" s="22"/>
    </row>
    <row r="4" spans="2:6" ht="30" customHeight="1">
      <c r="B4" s="122" t="s">
        <v>116</v>
      </c>
      <c r="C4" s="122"/>
      <c r="D4" s="122"/>
      <c r="E4" s="122"/>
      <c r="F4" s="122"/>
    </row>
    <row r="17" spans="2:6" ht="20.100000000000001" customHeight="1">
      <c r="B17" s="48" t="s">
        <v>50</v>
      </c>
      <c r="C17" s="22"/>
      <c r="D17" s="22"/>
      <c r="E17" s="22"/>
      <c r="F17" s="22"/>
    </row>
    <row r="18" spans="2:6" ht="20.100000000000001" customHeight="1">
      <c r="B18" s="58" t="s">
        <v>80</v>
      </c>
      <c r="C18" s="25"/>
      <c r="D18" s="53"/>
      <c r="E18" s="27"/>
      <c r="F18" s="24"/>
    </row>
    <row r="19" spans="2:6" ht="20.100000000000001" customHeight="1">
      <c r="C19" s="22"/>
      <c r="D19" s="22"/>
      <c r="E19" s="22"/>
      <c r="F19" s="22"/>
    </row>
    <row r="20" spans="2:6" ht="20.100000000000001" customHeight="1" thickBot="1">
      <c r="C20" s="22"/>
      <c r="D20" s="22"/>
      <c r="E20" s="22"/>
      <c r="F20" s="22"/>
    </row>
    <row r="21" spans="2:6" ht="20.100000000000001" customHeight="1" thickTop="1" thickBot="1">
      <c r="B21" s="59" t="s">
        <v>82</v>
      </c>
      <c r="C21" s="33"/>
      <c r="D21" s="33"/>
      <c r="E21" s="33"/>
      <c r="F21" s="119" t="s">
        <v>121</v>
      </c>
    </row>
    <row r="22" spans="2:6" ht="12" thickTop="1">
      <c r="B22" s="39"/>
      <c r="C22" s="39"/>
      <c r="D22" s="39"/>
      <c r="E22" s="39"/>
      <c r="F22" s="39"/>
    </row>
    <row r="23" spans="2:6" ht="11.4">
      <c r="B23" s="46" t="s">
        <v>83</v>
      </c>
      <c r="C23" s="35"/>
      <c r="D23" s="35"/>
      <c r="E23" s="35"/>
      <c r="F23" s="35"/>
    </row>
    <row r="24" spans="2:6" ht="11.4">
      <c r="B24" s="46" t="s">
        <v>84</v>
      </c>
      <c r="C24" s="33"/>
      <c r="D24" s="33"/>
      <c r="E24" s="33"/>
      <c r="F24" s="33"/>
    </row>
    <row r="25" spans="2:6" ht="11.4">
      <c r="B25" s="39"/>
      <c r="C25" s="39"/>
      <c r="D25" s="39"/>
      <c r="E25" s="39"/>
      <c r="F25" s="60"/>
    </row>
    <row r="26" spans="2:6" ht="20.100000000000001" customHeight="1">
      <c r="B26" s="123" t="s">
        <v>115</v>
      </c>
      <c r="C26" s="124"/>
      <c r="D26" s="124"/>
      <c r="E26" s="124"/>
      <c r="F26" s="61" t="s">
        <v>85</v>
      </c>
    </row>
    <row r="27" spans="2:6" ht="20.100000000000001" customHeight="1" thickBot="1">
      <c r="B27" s="125"/>
      <c r="C27" s="126"/>
      <c r="D27" s="126"/>
      <c r="E27" s="126"/>
      <c r="F27" s="61" t="s">
        <v>86</v>
      </c>
    </row>
    <row r="28" spans="2:6" ht="20.100000000000001" customHeight="1" thickTop="1"/>
  </sheetData>
  <sheetProtection algorithmName="SHA-512" hashValue="KQenmRevZsauk3S1KUf+Qdn298MxsgwETAvv7ckQip6WwNQjhxW4K0qCHZq1oQsytu7S7uFD3wJxw/AU/y68sQ==" saltValue="Xkd//Rf3Txo6KNLdH9hPFg==" spinCount="100000" sheet="1" objects="1" scenarios="1"/>
  <mergeCells count="3">
    <mergeCell ref="B2:F2"/>
    <mergeCell ref="B4:F4"/>
    <mergeCell ref="B26:E27"/>
  </mergeCells>
  <hyperlinks>
    <hyperlink ref="B18" location="'1FRB'!A1" tooltip="Calculez-le vous-même !" display="} Cliquez ici" xr:uid="{2DC9C25B-2648-4737-A4FD-F3A515294402}"/>
    <hyperlink ref="F21" r:id="rId1" tooltip="Contactez la rédaction" display="} E-mail à la rédaction" xr:uid="{72B6DF20-7D43-4CF4-8989-01CAC9E051E2}"/>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4566C-DD0F-49A7-9FFC-5476803D94A2}">
  <sheetPr>
    <tabColor theme="9" tint="0.79998168889431442"/>
    <pageSetUpPr autoPageBreaks="0"/>
  </sheetPr>
  <dimension ref="A1:L27"/>
  <sheetViews>
    <sheetView showGridLines="0" showRowColHeaders="0" zoomScaleNormal="100" workbookViewId="0"/>
  </sheetViews>
  <sheetFormatPr defaultColWidth="5.75" defaultRowHeight="15.9" customHeight="1"/>
  <cols>
    <col min="1" max="1" width="5.75" style="2" customWidth="1"/>
    <col min="2" max="4" width="37.75" style="2" customWidth="1"/>
    <col min="5" max="10" width="5.75" style="2" customWidth="1"/>
    <col min="11" max="16384" width="5.75" style="2"/>
  </cols>
  <sheetData>
    <row r="1" spans="1:12" ht="15.9" customHeight="1" thickBot="1">
      <c r="A1" s="1"/>
    </row>
    <row r="2" spans="1:12" s="3" customFormat="1" ht="30" customHeight="1" thickBot="1">
      <c r="B2" s="140" t="s">
        <v>116</v>
      </c>
      <c r="C2" s="140"/>
      <c r="D2" s="140"/>
      <c r="F2" s="4" t="s">
        <v>0</v>
      </c>
      <c r="G2" s="5" t="s">
        <v>1</v>
      </c>
      <c r="H2" s="13" t="s">
        <v>2</v>
      </c>
      <c r="I2" s="13" t="s">
        <v>3</v>
      </c>
    </row>
    <row r="3" spans="1:12" ht="15.9" customHeight="1">
      <c r="B3" s="138"/>
      <c r="C3" s="138"/>
      <c r="D3" s="138"/>
      <c r="F3" s="6"/>
      <c r="G3" s="6"/>
      <c r="H3" s="6"/>
      <c r="I3" s="6"/>
    </row>
    <row r="4" spans="1:12" ht="15.9" customHeight="1">
      <c r="B4" s="112" t="str">
        <f>"Avantage logement gratuit  ̶  année de revenus "&amp;calcFRB!$B$12</f>
        <v>Avantage logement gratuit  ̶  année de revenus 2026</v>
      </c>
      <c r="F4" s="6"/>
      <c r="G4" s="6"/>
      <c r="H4" s="6"/>
      <c r="I4" s="7"/>
    </row>
    <row r="5" spans="1:12" ht="22.5" customHeight="1">
      <c r="B5" s="135" t="s">
        <v>53</v>
      </c>
      <c r="C5" s="136"/>
      <c r="D5" s="137"/>
      <c r="F5" s="6"/>
      <c r="G5" s="6"/>
      <c r="H5" s="6"/>
      <c r="I5" s="7"/>
    </row>
    <row r="6" spans="1:12" ht="30" customHeight="1">
      <c r="B6" s="99" t="s">
        <v>103</v>
      </c>
      <c r="C6" s="100" t="s">
        <v>104</v>
      </c>
      <c r="D6" s="100" t="s">
        <v>105</v>
      </c>
      <c r="F6" s="6"/>
      <c r="G6" s="6"/>
      <c r="H6" s="6"/>
      <c r="I6" s="7"/>
    </row>
    <row r="7" spans="1:12" ht="30" customHeight="1">
      <c r="B7" s="20" t="str">
        <f>"RC × "&amp;inwb&amp;" × 100/90"</f>
        <v>RC × 2,3 × 100/90</v>
      </c>
      <c r="C7" s="101" t="str">
        <f>"RC × "&amp;inwb&amp;" × 100/60 × "&amp;IF(calcFRB!$B$12=2018,1,2)</f>
        <v>RC × 2,3 × 100/60 × 2</v>
      </c>
      <c r="D7" s="101" t="str">
        <f>"RC × "&amp;inwb&amp;" × 100/60 × "&amp;IF(calcFRB!$B$12=2018,1,2)&amp;" × 5/3"</f>
        <v>RC × 2,3 × 100/60 × 2 × 5/3</v>
      </c>
      <c r="F7" s="6"/>
      <c r="G7" s="6"/>
      <c r="H7" s="6"/>
      <c r="I7" s="7"/>
    </row>
    <row r="8" spans="1:12" ht="15.9" customHeight="1">
      <c r="F8" s="6"/>
      <c r="G8" s="6"/>
      <c r="H8" s="6"/>
      <c r="I8" s="7"/>
    </row>
    <row r="9" spans="1:12" ht="15.9" customHeight="1">
      <c r="B9" s="111" t="str">
        <f>"Avantage électricité et/ou chauffage gratuit  ̶  année de revenus "&amp;calcFRB!$B$12</f>
        <v>Avantage électricité et/ou chauffage gratuit  ̶  année de revenus 2026</v>
      </c>
      <c r="F9" s="6"/>
      <c r="G9" s="6"/>
      <c r="H9" s="6"/>
      <c r="I9" s="7"/>
    </row>
    <row r="10" spans="1:12" ht="15.9" customHeight="1">
      <c r="B10" s="97" t="s">
        <v>57</v>
      </c>
      <c r="C10" s="8" t="s">
        <v>58</v>
      </c>
      <c r="D10" s="8" t="s">
        <v>59</v>
      </c>
      <c r="F10" s="6"/>
      <c r="G10" s="6"/>
      <c r="H10" s="6"/>
      <c r="I10" s="7"/>
    </row>
    <row r="11" spans="1:12" ht="15.9" customHeight="1">
      <c r="B11" s="98" t="s">
        <v>60</v>
      </c>
      <c r="C11" s="9">
        <f>calc!$A$20</f>
        <v>2560</v>
      </c>
      <c r="D11" s="9">
        <f>calc!$A$21</f>
        <v>1150</v>
      </c>
      <c r="F11" s="6"/>
      <c r="G11" s="6"/>
      <c r="H11" s="6"/>
      <c r="I11" s="7"/>
    </row>
    <row r="12" spans="1:12" ht="15.9" customHeight="1">
      <c r="B12" s="98" t="s">
        <v>61</v>
      </c>
      <c r="C12" s="9">
        <f>calc!$A$22</f>
        <v>1280</v>
      </c>
      <c r="D12" s="9">
        <f>calc!$A$23</f>
        <v>580</v>
      </c>
      <c r="F12" s="6"/>
      <c r="G12" s="6"/>
      <c r="H12" s="6"/>
      <c r="I12" s="7"/>
      <c r="L12" s="14"/>
    </row>
    <row r="13" spans="1:12" ht="15.9" customHeight="1">
      <c r="F13" s="6"/>
      <c r="G13" s="6"/>
      <c r="H13" s="6"/>
      <c r="I13" s="7"/>
    </row>
    <row r="14" spans="1:12" ht="15.9" customHeight="1">
      <c r="B14" s="111" t="s">
        <v>62</v>
      </c>
      <c r="F14" s="6"/>
      <c r="G14" s="6"/>
      <c r="H14" s="6"/>
      <c r="I14" s="7"/>
    </row>
    <row r="15" spans="1:12" ht="15.9" customHeight="1">
      <c r="B15" s="10" t="s">
        <v>63</v>
      </c>
      <c r="F15" s="6"/>
      <c r="G15" s="6"/>
      <c r="H15" s="6"/>
      <c r="I15" s="7"/>
    </row>
    <row r="16" spans="1:12" ht="15.9" customHeight="1">
      <c r="B16" s="10" t="s">
        <v>64</v>
      </c>
      <c r="F16" s="6"/>
      <c r="G16" s="6"/>
      <c r="H16" s="6"/>
      <c r="I16" s="7"/>
    </row>
    <row r="17" spans="1:9" ht="15.9" customHeight="1">
      <c r="B17" s="10" t="s">
        <v>65</v>
      </c>
      <c r="F17" s="6"/>
      <c r="G17" s="6"/>
      <c r="H17" s="6"/>
      <c r="I17" s="7"/>
    </row>
    <row r="18" spans="1:9" ht="15.9" customHeight="1">
      <c r="B18" s="10" t="s">
        <v>102</v>
      </c>
      <c r="F18" s="6"/>
      <c r="G18" s="6"/>
      <c r="H18" s="6"/>
      <c r="I18" s="7"/>
    </row>
    <row r="19" spans="1:9" ht="15.9" customHeight="1">
      <c r="B19" s="10" t="s">
        <v>66</v>
      </c>
      <c r="D19" s="109">
        <v>0</v>
      </c>
      <c r="F19" s="6"/>
      <c r="G19" s="6"/>
      <c r="H19" s="6"/>
      <c r="I19" s="7"/>
    </row>
    <row r="20" spans="1:9" ht="15.9" customHeight="1">
      <c r="B20" s="10" t="s">
        <v>67</v>
      </c>
      <c r="D20" s="110">
        <v>1</v>
      </c>
      <c r="F20" s="6"/>
      <c r="G20" s="6"/>
      <c r="H20" s="6"/>
      <c r="I20" s="7"/>
    </row>
    <row r="21" spans="1:9" ht="15.9" customHeight="1">
      <c r="F21" s="6"/>
      <c r="G21" s="6"/>
      <c r="H21" s="6"/>
      <c r="I21" s="7"/>
    </row>
    <row r="22" spans="1:9" ht="15.9" customHeight="1">
      <c r="B22" s="111" t="s">
        <v>68</v>
      </c>
      <c r="F22" s="6"/>
      <c r="G22" s="6"/>
      <c r="H22" s="6"/>
      <c r="I22" s="7"/>
    </row>
    <row r="23" spans="1:9" ht="15.9" customHeight="1">
      <c r="B23" s="10" t="s">
        <v>69</v>
      </c>
      <c r="D23" s="102">
        <f>+D19*D20</f>
        <v>0</v>
      </c>
      <c r="F23" s="6"/>
      <c r="G23" s="6"/>
      <c r="H23" s="6"/>
      <c r="I23" s="7"/>
    </row>
    <row r="24" spans="1:9" ht="15.9" customHeight="1">
      <c r="B24" s="107" t="s">
        <v>70</v>
      </c>
      <c r="C24" s="107"/>
      <c r="D24" s="108" cm="1">
        <f t="array" ref="D24">ROUND(inwb*D19,0)*IF(gbwb=1,100/90,(100/60)*IF(calcFRB!$B$12=2018,1,2))*IF(gbwb=3,5/3,1)*D20</f>
        <v>0</v>
      </c>
      <c r="F24" s="6"/>
      <c r="G24" s="6"/>
      <c r="H24" s="6"/>
      <c r="I24" s="7"/>
    </row>
    <row r="25" spans="1:9" ht="15.9" customHeight="1">
      <c r="B25" s="107" t="s">
        <v>71</v>
      </c>
      <c r="C25" s="107"/>
      <c r="D25" s="108">
        <f>IF(vwwb=1,D11,0)*IF(zkwb=3,1,C11/D11)+IF(elwb=1,D12,0)*IF(zkwb=3,1,C12/D12)</f>
        <v>3840</v>
      </c>
      <c r="F25" s="6"/>
      <c r="G25" s="6"/>
      <c r="H25" s="6"/>
      <c r="I25" s="7"/>
    </row>
    <row r="26" spans="1:9" ht="15.9" customHeight="1">
      <c r="F26" s="6"/>
      <c r="G26" s="6"/>
      <c r="H26" s="6"/>
      <c r="I26" s="7"/>
    </row>
    <row r="27" spans="1:9" ht="15.9" customHeight="1">
      <c r="A27" s="7"/>
      <c r="B27" s="7"/>
      <c r="C27" s="7"/>
      <c r="D27" s="7"/>
      <c r="E27" s="7"/>
      <c r="F27" s="7"/>
      <c r="G27" s="7"/>
      <c r="H27" s="7"/>
      <c r="I27" s="7"/>
    </row>
  </sheetData>
  <sheetProtection algorithmName="SHA-512" hashValue="rNO2gaVP86HT1LpOzgcL54E03lPz36Kl4Gt3bMNwpmC7nXeY0N007OXUfLeAH2xR6RLvG9v8JyB3OsiqQRZivQ==" saltValue="bp0yXtw7FEg+jEMxBiCpAQ==" spinCount="100000" sheet="1" objects="1" scenarios="1"/>
  <mergeCells count="3">
    <mergeCell ref="B2:D2"/>
    <mergeCell ref="B3:D3"/>
    <mergeCell ref="B5:D5"/>
  </mergeCells>
  <hyperlinks>
    <hyperlink ref="F2" location="'Home FR B'!A1" tooltip="Home" display="Ç" xr:uid="{A1EEDE6D-690C-4D73-ACE2-69722075D190}"/>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Drop Down 1">
              <controlPr defaultSize="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5602" r:id="rId5" name="Drop Down 2">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5603" r:id="rId6" name="Drop Down 3">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5604" r:id="rId7" name="Drop Down 4">
              <controlPr defaultSize="0" autoLine="0" autoPict="0">
                <anchor moveWithCells="1">
                  <from>
                    <xdr:col>3</xdr:col>
                    <xdr:colOff>0</xdr:colOff>
                    <xdr:row>14</xdr:row>
                    <xdr:rowOff>0</xdr:rowOff>
                  </from>
                  <to>
                    <xdr:col>4</xdr:col>
                    <xdr:colOff>0</xdr:colOff>
                    <xdr:row>15</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3723-00B4-48BA-8A2A-9527FC47A12A}">
  <sheetPr>
    <tabColor theme="9"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54</v>
      </c>
      <c r="F5" s="80"/>
      <c r="G5" s="80" t="s">
        <v>72</v>
      </c>
      <c r="H5" s="80" t="s">
        <v>72</v>
      </c>
      <c r="I5" s="80" t="str">
        <f>IF(AND(vwwb=2,elwb=2),"Pas d'avantage","Dirigeant")</f>
        <v>Dirigeant</v>
      </c>
    </row>
    <row r="6" spans="1:10">
      <c r="A6" s="80"/>
      <c r="B6" s="80"/>
      <c r="C6" s="80"/>
      <c r="D6" s="80"/>
      <c r="E6" s="80" t="s">
        <v>55</v>
      </c>
      <c r="F6" s="80"/>
      <c r="G6" s="80" t="s">
        <v>73</v>
      </c>
      <c r="H6" s="80" t="s">
        <v>73</v>
      </c>
      <c r="I6" s="80" t="str">
        <f>IF(AND(vwwb=2,elwb=2),"","Direction")</f>
        <v>Direction</v>
      </c>
    </row>
    <row r="7" spans="1:10">
      <c r="E7" s="80" t="s">
        <v>56</v>
      </c>
      <c r="F7" s="80"/>
      <c r="G7" s="80"/>
      <c r="H7" s="80"/>
      <c r="I7" s="80" t="str">
        <f>IF(AND(vwwb=2,elwb=2),"","Autres")</f>
        <v>Autres</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"Année de revenus "&amp;C13</f>
        <v>Année de revenus 2026</v>
      </c>
      <c r="C13" s="91">
        <v>2026</v>
      </c>
      <c r="D13" s="92" t="s">
        <v>27</v>
      </c>
      <c r="E13" s="92"/>
      <c r="G13" s="88"/>
    </row>
    <row r="14" spans="1:10">
      <c r="A14" s="86">
        <v>2</v>
      </c>
      <c r="B14" s="87" t="str">
        <f t="shared" ref="B14:B16" si="0">"Année de revenus "&amp;C14</f>
        <v>Année de revenus 2025</v>
      </c>
      <c r="C14" s="86">
        <f>C13-1</f>
        <v>2025</v>
      </c>
      <c r="E14" s="89"/>
      <c r="G14" s="81"/>
    </row>
    <row r="15" spans="1:10">
      <c r="A15" s="92">
        <v>3</v>
      </c>
      <c r="B15" s="87" t="str">
        <f t="shared" si="0"/>
        <v>Année de revenus 2024</v>
      </c>
      <c r="C15" s="86">
        <f t="shared" ref="C15:C16" si="1">C14-1</f>
        <v>2024</v>
      </c>
      <c r="E15" s="89"/>
      <c r="G15" s="81"/>
    </row>
    <row r="16" spans="1:10">
      <c r="A16" s="92">
        <v>4</v>
      </c>
      <c r="B16" s="87" t="str">
        <f t="shared" si="0"/>
        <v>Année de revenus 2023</v>
      </c>
      <c r="C16" s="86">
        <f t="shared" si="1"/>
        <v>2023</v>
      </c>
      <c r="E16" s="89"/>
      <c r="G16" s="81"/>
    </row>
    <row r="17" spans="1:6">
      <c r="E17" s="89"/>
    </row>
    <row r="18" spans="1:6">
      <c r="C18" s="90">
        <v>2026</v>
      </c>
      <c r="D18" s="90">
        <v>2025</v>
      </c>
      <c r="E18" s="90">
        <v>2024</v>
      </c>
      <c r="F18" s="90">
        <v>2023</v>
      </c>
    </row>
    <row r="19" spans="1:6">
      <c r="A19" s="95">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UcUwn9uOHcdgown5WVjyzgn2p1ktWmbBI4C1lx3rRdMXtonTp0Wg6LrPRzLCzi50gYjgc/q/WqU1hTSkDXkCUQ==" saltValue="GyHfsDZfxXEl+8SL4a7idQ==" spinCount="100000" sheet="1" objects="1" scenarios="1"/>
  <conditionalFormatting sqref="A12:C12 A13:B13 A14 B14:C16">
    <cfRule type="cellIs" dxfId="2" priority="3" stopIfTrue="1" operator="equal">
      <formula>0</formula>
    </cfRule>
  </conditionalFormatting>
  <conditionalFormatting sqref="B19:B23">
    <cfRule type="cellIs" dxfId="1" priority="1" stopIfTrue="1" operator="equal">
      <formula>0</formula>
    </cfRule>
  </conditionalFormatting>
  <conditionalFormatting sqref="C18:F18">
    <cfRule type="cellIs" dxfId="0" priority="2"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89663-EC85-429A-8976-DD248AE6C5FD}">
  <sheetPr>
    <tabColor theme="0" tint="-4.9989318521683403E-2"/>
  </sheetPr>
  <dimension ref="B2:G57"/>
  <sheetViews>
    <sheetView showGridLines="0" showRowColHeaders="0" workbookViewId="0">
      <selection activeCell="E2" sqref="E2"/>
    </sheetView>
  </sheetViews>
  <sheetFormatPr defaultColWidth="9.125" defaultRowHeight="12"/>
  <cols>
    <col min="1" max="1" width="9.125" style="62"/>
    <col min="2" max="2" width="23.75" style="62" bestFit="1" customWidth="1"/>
    <col min="3" max="3" width="34.125" style="62" bestFit="1" customWidth="1"/>
    <col min="4" max="4" width="87.125" style="62" bestFit="1" customWidth="1"/>
    <col min="5" max="5" width="9.125" style="62"/>
    <col min="6" max="6" width="84" style="62" customWidth="1"/>
    <col min="7" max="7" width="68" style="62" customWidth="1"/>
    <col min="8" max="16384" width="9.125" style="62"/>
  </cols>
  <sheetData>
    <row r="2" spans="2:6" ht="30.75" customHeight="1">
      <c r="B2" s="151" t="str" cm="1">
        <f t="array" aca="1" ref="B2" ca="1">CELL("filename")</f>
        <v>https://els1-my.sharepoint.com/personal/j_mussche_larcier-intersentia_be/Documents/Bureau/[Voordeel alle aard gratis woonst en energie - inkomstenjaar 2026.xlsx]Home B</v>
      </c>
      <c r="C2" s="151"/>
      <c r="D2" s="151"/>
      <c r="E2" s="62">
        <v>127</v>
      </c>
      <c r="F2" s="63" t="str">
        <f ca="1">LEFT(B2,E2)</f>
        <v xml:space="preserve">https://els1-my.sharepoint.com/personal/j_mussche_larcier-intersentia_be/Documents/Bureau/[Voordeel alle aard gratis woonst en </v>
      </c>
    </row>
    <row r="4" spans="2:6" ht="33" customHeight="1">
      <c r="B4" s="64" t="s">
        <v>87</v>
      </c>
      <c r="C4" s="152" t="str">
        <f ca="1">$F$2&amp;"TIQ_"&amp;D16</f>
        <v>https://els1-my.sharepoint.com/personal/j_mussche_larcier-intersentia_be/Documents/Bureau/[Voordeel alle aard gratis woonst en TIQ_Voordeel alle aard gratis woonst en gratis verwarming &amp; elektriciteit.xlsx</v>
      </c>
      <c r="D4" s="152"/>
      <c r="E4" s="62">
        <f ca="1">LEN(C4)</f>
        <v>205</v>
      </c>
    </row>
    <row r="5" spans="2:6" ht="33" customHeight="1">
      <c r="B5" s="65" t="s">
        <v>88</v>
      </c>
      <c r="C5" s="153" t="str">
        <f ca="1">$F$2&amp;"TIQ_"&amp;D25</f>
        <v>https://els1-my.sharepoint.com/personal/j_mussche_larcier-intersentia_be/Documents/Bureau/[Voordeel alle aard gratis woonst en TIQ_Avantage habitation et énergie.xlsx</v>
      </c>
      <c r="D5" s="154"/>
      <c r="E5" s="62">
        <f ca="1">LEN(C5)</f>
        <v>166</v>
      </c>
    </row>
    <row r="6" spans="2:6" ht="33" customHeight="1">
      <c r="B6" s="66" t="s">
        <v>89</v>
      </c>
      <c r="C6" s="155" t="str">
        <f ca="1">$F$2&amp;"BIC_"&amp;D37</f>
        <v>https://els1-my.sharepoint.com/personal/j_mussche_larcier-intersentia_be/Documents/Bureau/[Voordeel alle aard gratis woonst en BIC_Voordeel alle aard gratis woonst en energie - inkomstenjaar 2026</v>
      </c>
      <c r="D6" s="155"/>
      <c r="E6" s="62">
        <f ca="1">LEN(C6)</f>
        <v>195</v>
      </c>
    </row>
    <row r="7" spans="2:6" ht="33" customHeight="1">
      <c r="B7" s="67" t="s">
        <v>90</v>
      </c>
      <c r="C7" s="156" t="str">
        <f ca="1">$F$2&amp;"BIC_"&amp;D46</f>
        <v>https://els1-my.sharepoint.com/personal/j_mussche_larcier-intersentia_be/Documents/Bureau/[Voordeel alle aard gratis woonst en BIC_Avantage habitation et énergie - année de revenus 2026</v>
      </c>
      <c r="D7" s="156"/>
      <c r="E7" s="62">
        <f ca="1">LEN(C7)</f>
        <v>185</v>
      </c>
    </row>
    <row r="9" spans="2:6">
      <c r="B9" s="68" t="s">
        <v>91</v>
      </c>
    </row>
    <row r="10" spans="2:6">
      <c r="B10" s="69" t="str">
        <f>D35&amp;"-"&amp;D44&amp;"-"&amp;D14&amp;"-"&amp;D23</f>
        <v>453080-453081-422545-422503</v>
      </c>
    </row>
    <row r="11" spans="2:6">
      <c r="B11" s="70"/>
    </row>
    <row r="12" spans="2:6">
      <c r="B12" s="62" t="s">
        <v>92</v>
      </c>
    </row>
    <row r="13" spans="2:6">
      <c r="B13" s="148" t="s">
        <v>35</v>
      </c>
      <c r="C13" s="149"/>
      <c r="D13" s="150"/>
    </row>
    <row r="14" spans="2:6">
      <c r="B14" s="142" t="s">
        <v>36</v>
      </c>
      <c r="C14" s="71" t="s">
        <v>37</v>
      </c>
      <c r="D14" s="72">
        <v>422545</v>
      </c>
    </row>
    <row r="15" spans="2:6">
      <c r="B15" s="143"/>
      <c r="C15" s="71" t="s">
        <v>38</v>
      </c>
      <c r="D15" s="73" t="s">
        <v>48</v>
      </c>
    </row>
    <row r="16" spans="2:6">
      <c r="B16" s="143"/>
      <c r="C16" s="71" t="s">
        <v>93</v>
      </c>
      <c r="D16" s="73" t="s">
        <v>111</v>
      </c>
    </row>
    <row r="17" spans="2:4">
      <c r="B17" s="143"/>
      <c r="C17" s="71" t="s">
        <v>39</v>
      </c>
      <c r="D17" s="74" t="s">
        <v>40</v>
      </c>
    </row>
    <row r="18" spans="2:4">
      <c r="B18" s="143"/>
      <c r="C18" s="105" t="s">
        <v>41</v>
      </c>
      <c r="D18" s="106" t="s">
        <v>43</v>
      </c>
    </row>
    <row r="19" spans="2:4">
      <c r="B19" s="143"/>
      <c r="C19" s="71" t="s">
        <v>42</v>
      </c>
      <c r="D19" s="74" t="s">
        <v>43</v>
      </c>
    </row>
    <row r="20" spans="2:4">
      <c r="B20" s="143"/>
      <c r="C20" s="71" t="s">
        <v>44</v>
      </c>
      <c r="D20" s="74" t="s">
        <v>118</v>
      </c>
    </row>
    <row r="21" spans="2:4">
      <c r="B21" s="143"/>
      <c r="C21" s="71" t="s">
        <v>45</v>
      </c>
      <c r="D21" s="74" t="s">
        <v>43</v>
      </c>
    </row>
    <row r="22" spans="2:4">
      <c r="B22" s="144"/>
      <c r="C22" s="71" t="s">
        <v>46</v>
      </c>
      <c r="D22" s="74" t="s">
        <v>94</v>
      </c>
    </row>
    <row r="23" spans="2:4">
      <c r="B23" s="142" t="s">
        <v>47</v>
      </c>
      <c r="C23" s="71" t="s">
        <v>37</v>
      </c>
      <c r="D23" s="72">
        <v>422503</v>
      </c>
    </row>
    <row r="24" spans="2:4">
      <c r="B24" s="143"/>
      <c r="C24" s="71" t="s">
        <v>38</v>
      </c>
      <c r="D24" s="73" t="s">
        <v>49</v>
      </c>
    </row>
    <row r="25" spans="2:4">
      <c r="B25" s="143"/>
      <c r="C25" s="71" t="s">
        <v>93</v>
      </c>
      <c r="D25" s="73" t="s">
        <v>112</v>
      </c>
    </row>
    <row r="26" spans="2:4">
      <c r="B26" s="143"/>
      <c r="C26" s="71" t="s">
        <v>39</v>
      </c>
      <c r="D26" s="74" t="s">
        <v>40</v>
      </c>
    </row>
    <row r="27" spans="2:4">
      <c r="B27" s="143"/>
      <c r="C27" s="105" t="s">
        <v>41</v>
      </c>
      <c r="D27" s="106" t="s">
        <v>43</v>
      </c>
    </row>
    <row r="28" spans="2:4">
      <c r="B28" s="143"/>
      <c r="C28" s="71" t="s">
        <v>42</v>
      </c>
      <c r="D28" s="74" t="s">
        <v>43</v>
      </c>
    </row>
    <row r="29" spans="2:4">
      <c r="B29" s="143"/>
      <c r="C29" s="71" t="s">
        <v>44</v>
      </c>
      <c r="D29" s="74" t="s">
        <v>118</v>
      </c>
    </row>
    <row r="30" spans="2:4">
      <c r="B30" s="143"/>
      <c r="C30" s="71" t="s">
        <v>45</v>
      </c>
      <c r="D30" s="74" t="s">
        <v>43</v>
      </c>
    </row>
    <row r="31" spans="2:4">
      <c r="B31" s="144"/>
      <c r="C31" s="71" t="s">
        <v>46</v>
      </c>
      <c r="D31" s="74" t="s">
        <v>94</v>
      </c>
    </row>
    <row r="33" spans="2:7">
      <c r="B33" s="62" t="s">
        <v>95</v>
      </c>
      <c r="C33" s="69" t="s">
        <v>119</v>
      </c>
    </row>
    <row r="34" spans="2:7">
      <c r="B34" s="145" t="s">
        <v>35</v>
      </c>
      <c r="C34" s="146"/>
      <c r="D34" s="147"/>
    </row>
    <row r="35" spans="2:7">
      <c r="B35" s="142" t="s">
        <v>36</v>
      </c>
      <c r="C35" s="71" t="s">
        <v>37</v>
      </c>
      <c r="D35" s="72">
        <v>453080</v>
      </c>
    </row>
    <row r="36" spans="2:7">
      <c r="B36" s="143"/>
      <c r="C36" s="71" t="s">
        <v>38</v>
      </c>
      <c r="D36" s="117" t="s">
        <v>117</v>
      </c>
    </row>
    <row r="37" spans="2:7">
      <c r="B37" s="143"/>
      <c r="C37" s="71" t="s">
        <v>96</v>
      </c>
      <c r="D37" s="117" t="s">
        <v>117</v>
      </c>
    </row>
    <row r="38" spans="2:7">
      <c r="B38" s="143"/>
      <c r="C38" s="71" t="s">
        <v>39</v>
      </c>
      <c r="D38" s="74" t="s">
        <v>40</v>
      </c>
    </row>
    <row r="39" spans="2:7">
      <c r="B39" s="143"/>
      <c r="C39" s="105" t="s">
        <v>41</v>
      </c>
      <c r="D39" s="106" t="s">
        <v>43</v>
      </c>
      <c r="G39" s="75"/>
    </row>
    <row r="40" spans="2:7">
      <c r="B40" s="143"/>
      <c r="C40" s="71" t="s">
        <v>42</v>
      </c>
      <c r="D40" s="74" t="s">
        <v>43</v>
      </c>
    </row>
    <row r="41" spans="2:7">
      <c r="B41" s="143"/>
      <c r="C41" s="71" t="s">
        <v>44</v>
      </c>
      <c r="D41" s="74" t="s">
        <v>118</v>
      </c>
    </row>
    <row r="42" spans="2:7">
      <c r="B42" s="143"/>
      <c r="C42" s="71" t="s">
        <v>45</v>
      </c>
      <c r="D42" s="74" t="s">
        <v>43</v>
      </c>
    </row>
    <row r="43" spans="2:7">
      <c r="B43" s="144"/>
      <c r="C43" s="71" t="s">
        <v>46</v>
      </c>
      <c r="D43" s="74" t="s">
        <v>94</v>
      </c>
    </row>
    <row r="44" spans="2:7">
      <c r="B44" s="142" t="s">
        <v>47</v>
      </c>
      <c r="C44" s="71" t="s">
        <v>37</v>
      </c>
      <c r="D44" s="72">
        <v>453081</v>
      </c>
      <c r="F44" s="75"/>
    </row>
    <row r="45" spans="2:7">
      <c r="B45" s="143"/>
      <c r="C45" s="71" t="s">
        <v>38</v>
      </c>
      <c r="D45" s="117" t="s">
        <v>116</v>
      </c>
    </row>
    <row r="46" spans="2:7">
      <c r="B46" s="143"/>
      <c r="C46" s="71" t="s">
        <v>96</v>
      </c>
      <c r="D46" s="117" t="s">
        <v>116</v>
      </c>
    </row>
    <row r="47" spans="2:7">
      <c r="B47" s="143"/>
      <c r="C47" s="71" t="s">
        <v>39</v>
      </c>
      <c r="D47" s="74" t="s">
        <v>40</v>
      </c>
    </row>
    <row r="48" spans="2:7">
      <c r="B48" s="143"/>
      <c r="C48" s="105" t="s">
        <v>41</v>
      </c>
      <c r="D48" s="106" t="s">
        <v>43</v>
      </c>
    </row>
    <row r="49" spans="2:4">
      <c r="B49" s="143"/>
      <c r="C49" s="71" t="s">
        <v>42</v>
      </c>
      <c r="D49" s="74" t="s">
        <v>43</v>
      </c>
    </row>
    <row r="50" spans="2:4">
      <c r="B50" s="143"/>
      <c r="C50" s="71" t="s">
        <v>44</v>
      </c>
      <c r="D50" s="74" t="s">
        <v>118</v>
      </c>
    </row>
    <row r="51" spans="2:4">
      <c r="B51" s="143"/>
      <c r="C51" s="71" t="s">
        <v>45</v>
      </c>
      <c r="D51" s="74" t="s">
        <v>43</v>
      </c>
    </row>
    <row r="52" spans="2:4">
      <c r="B52" s="144"/>
      <c r="C52" s="71" t="s">
        <v>46</v>
      </c>
      <c r="D52" s="74" t="s">
        <v>94</v>
      </c>
    </row>
    <row r="53" spans="2:4">
      <c r="B53" s="76"/>
      <c r="C53" s="77"/>
      <c r="D53" s="78"/>
    </row>
    <row r="56" spans="2:4" ht="17.399999999999999">
      <c r="B56" s="79" t="str">
        <f ca="1">IF(TODAY()&gt;_xlfn.SINGLE(DTM)+395,"Deze rekentool is mogelijk verouderd. Download de meest recente versie.","")</f>
        <v/>
      </c>
    </row>
    <row r="57" spans="2:4" ht="17.399999999999999">
      <c r="B57" s="79" t="str">
        <f ca="1">IF(TODAY()&gt;_xlfn.SINGLE(DTM)+395,"Cet outil de calcul est peut-être obsolète. Téléchargez la version la plus récente.","")</f>
        <v/>
      </c>
    </row>
  </sheetData>
  <sheetProtection algorithmName="SHA-512" hashValue="u/sorni5tNqE98qS49z2zNxatm5RGryglApkmP4SB9P3d7oWP2wyTpNVG8nf0qwEIKoSUu5bKrj0d+zccdF2AQ==" saltValue="3lTnRATRWzQqC2KfpDhkIw=="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1CC33C0F-A2D1-4889-B90E-A5C5500D8A26}"/>
    <hyperlink ref="C6" r:id="rId2" display="https://els1.sharepoint.com/teams/ToolsSolutions/Documents partages/Ber_Phil/aUpdate Tools/Updates 2023/01.2023/07 VAA auto - forfait beroepskosten of bewezen beroepskosten/BASIC/VAA auto_ beroepskosten of bewezen beroepskosten.xlsx" xr:uid="{32CB074E-AD0E-49E9-978D-50B5EEB4C79F}"/>
  </hyperlinks>
  <pageMargins left="0.7" right="0.7" top="0.75" bottom="0.75" header="0.3" footer="0.3"/>
  <pageSetup paperSize="9" orientation="portrait" r:id="rId3"/>
  <headerFooter>
    <oddHeader>&amp;C&amp;Z&amp;F</oddHeader>
    <oddFooter>&amp;C&amp;P/&amp;N</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4" tint="0.79998168889431442"/>
    <pageSetUpPr autoPageBreaks="0"/>
  </sheetPr>
  <dimension ref="A1:L29"/>
  <sheetViews>
    <sheetView showGridLines="0" showRowColHeaders="0" zoomScaleNormal="100" workbookViewId="0">
      <selection activeCell="L29" sqref="L29"/>
    </sheetView>
  </sheetViews>
  <sheetFormatPr defaultColWidth="5.75" defaultRowHeight="15.9" customHeight="1"/>
  <cols>
    <col min="1" max="1" width="5.75" style="2" customWidth="1"/>
    <col min="2" max="4" width="37.75" style="2" customWidth="1"/>
    <col min="5" max="10" width="5.75" style="2" customWidth="1"/>
    <col min="11" max="11" width="5.75" style="2"/>
    <col min="12" max="12" width="26.375" style="2" customWidth="1"/>
    <col min="13" max="16384" width="5.75" style="2"/>
  </cols>
  <sheetData>
    <row r="1" spans="1:12" ht="15.9" customHeight="1" thickBot="1">
      <c r="A1" s="1"/>
    </row>
    <row r="2" spans="1:12" s="3" customFormat="1" ht="30" customHeight="1" thickBot="1">
      <c r="B2" s="134" t="s">
        <v>110</v>
      </c>
      <c r="C2" s="134"/>
      <c r="D2" s="134"/>
      <c r="F2" s="4" t="s">
        <v>0</v>
      </c>
      <c r="G2" s="5" t="s">
        <v>1</v>
      </c>
      <c r="H2" s="13" t="s">
        <v>2</v>
      </c>
      <c r="I2" s="13" t="s">
        <v>3</v>
      </c>
    </row>
    <row r="3" spans="1:12" ht="15.9" customHeight="1">
      <c r="B3" s="138"/>
      <c r="C3" s="138"/>
      <c r="D3" s="138"/>
      <c r="F3" s="6"/>
      <c r="G3" s="6"/>
      <c r="H3" s="6"/>
      <c r="I3" s="6"/>
    </row>
    <row r="4" spans="1:12" ht="15.9" customHeight="1">
      <c r="B4" s="15" t="s">
        <v>34</v>
      </c>
      <c r="C4" s="12"/>
      <c r="D4" s="14"/>
      <c r="F4" s="6"/>
      <c r="G4" s="6"/>
      <c r="H4" s="6"/>
      <c r="I4" s="6"/>
    </row>
    <row r="5" spans="1:12" ht="15.9" customHeight="1">
      <c r="C5" s="12"/>
      <c r="D5" s="14"/>
      <c r="F5" s="6"/>
      <c r="G5" s="6"/>
      <c r="H5" s="6"/>
      <c r="I5" s="6"/>
    </row>
    <row r="6" spans="1:12" ht="15.9" customHeight="1">
      <c r="B6" s="15" t="str">
        <f>"Voordeel gratis woonst - inkomstenjaar "&amp;calc!$B$12</f>
        <v>Voordeel gratis woonst - inkomstenjaar 2026</v>
      </c>
      <c r="F6" s="6"/>
      <c r="G6" s="6"/>
      <c r="H6" s="6"/>
      <c r="I6" s="7"/>
    </row>
    <row r="7" spans="1:12" ht="22.5" customHeight="1">
      <c r="B7" s="135" t="s">
        <v>4</v>
      </c>
      <c r="C7" s="136"/>
      <c r="D7" s="137"/>
      <c r="F7" s="6"/>
      <c r="G7" s="6"/>
      <c r="H7" s="6"/>
      <c r="I7" s="7"/>
    </row>
    <row r="8" spans="1:12" ht="30" customHeight="1">
      <c r="B8" s="99" t="s">
        <v>106</v>
      </c>
      <c r="C8" s="100" t="s">
        <v>107</v>
      </c>
      <c r="D8" s="100" t="s">
        <v>108</v>
      </c>
      <c r="F8" s="6"/>
      <c r="G8" s="6"/>
      <c r="H8" s="6"/>
      <c r="I8" s="7"/>
    </row>
    <row r="9" spans="1:12" ht="30" customHeight="1">
      <c r="B9" s="20" t="str">
        <f>"ki × "&amp;inv&amp;" × 100/90"</f>
        <v>ki × 2,3 × 100/90</v>
      </c>
      <c r="C9" s="101" t="str">
        <f>"ki × "&amp;inv&amp;" × 100/60 × "&amp;IF(calc!$B$12=2018,1,2)</f>
        <v>ki × 2,3 × 100/60 × 2</v>
      </c>
      <c r="D9" s="101" t="str">
        <f>"ki × "&amp;inv&amp;" × 100/60 × "&amp;IF(calc!$B$12=2018,1,2)&amp;" × 5/3"</f>
        <v>ki × 2,3 × 100/60 × 2 × 5/3</v>
      </c>
      <c r="F9" s="6"/>
      <c r="G9" s="6"/>
      <c r="H9" s="6"/>
      <c r="I9" s="7"/>
    </row>
    <row r="10" spans="1:12" ht="15.9" customHeight="1">
      <c r="F10" s="6"/>
      <c r="G10" s="6"/>
      <c r="H10" s="6"/>
      <c r="I10" s="7"/>
    </row>
    <row r="11" spans="1:12" ht="15.9" customHeight="1">
      <c r="B11" s="15" t="str">
        <f>"Voordeel gratis verwarming en elektriciteit - inkomstenjaar "&amp;calc!$B$12</f>
        <v>Voordeel gratis verwarming en elektriciteit - inkomstenjaar 2026</v>
      </c>
      <c r="F11" s="6"/>
      <c r="G11" s="6"/>
      <c r="H11" s="6"/>
      <c r="I11" s="7"/>
    </row>
    <row r="12" spans="1:12" ht="15.9" customHeight="1">
      <c r="B12" s="97" t="s">
        <v>5</v>
      </c>
      <c r="C12" s="8" t="s">
        <v>6</v>
      </c>
      <c r="D12" s="8" t="s">
        <v>7</v>
      </c>
      <c r="F12" s="6"/>
      <c r="G12" s="6"/>
      <c r="H12" s="6"/>
      <c r="I12" s="7"/>
    </row>
    <row r="13" spans="1:12" ht="15.9" customHeight="1">
      <c r="B13" s="98" t="s">
        <v>8</v>
      </c>
      <c r="C13" s="9">
        <f>calc!$A$20</f>
        <v>2560</v>
      </c>
      <c r="D13" s="9">
        <f>calc!$A$21</f>
        <v>1150</v>
      </c>
      <c r="F13" s="6"/>
      <c r="G13" s="6"/>
      <c r="H13" s="6"/>
      <c r="I13" s="7"/>
    </row>
    <row r="14" spans="1:12" ht="15.9" customHeight="1">
      <c r="B14" s="98" t="s">
        <v>9</v>
      </c>
      <c r="C14" s="9">
        <f>calc!$A$22</f>
        <v>1280</v>
      </c>
      <c r="D14" s="9">
        <f>calc!$A$23</f>
        <v>580</v>
      </c>
      <c r="F14" s="6"/>
      <c r="G14" s="6"/>
      <c r="H14" s="6"/>
      <c r="I14" s="7"/>
      <c r="L14" s="14"/>
    </row>
    <row r="15" spans="1:12" ht="15.9" customHeight="1">
      <c r="F15" s="6"/>
      <c r="G15" s="6"/>
      <c r="H15" s="6"/>
      <c r="I15" s="7"/>
    </row>
    <row r="16" spans="1:12" ht="15.9" customHeight="1">
      <c r="B16" s="15" t="s">
        <v>23</v>
      </c>
      <c r="F16" s="6"/>
      <c r="G16" s="6"/>
      <c r="H16" s="6"/>
      <c r="I16" s="7"/>
    </row>
    <row r="17" spans="1:9" ht="15.9" customHeight="1">
      <c r="B17" s="10" t="s">
        <v>10</v>
      </c>
      <c r="F17" s="6"/>
      <c r="G17" s="6"/>
      <c r="H17" s="6"/>
      <c r="I17" s="7"/>
    </row>
    <row r="18" spans="1:9" ht="15.9" customHeight="1">
      <c r="B18" s="10" t="s">
        <v>11</v>
      </c>
      <c r="F18" s="6"/>
      <c r="G18" s="6"/>
      <c r="H18" s="6"/>
      <c r="I18" s="7"/>
    </row>
    <row r="19" spans="1:9" ht="15.9" customHeight="1">
      <c r="B19" s="10" t="s">
        <v>12</v>
      </c>
      <c r="D19" s="2">
        <v>0</v>
      </c>
      <c r="F19" s="6"/>
      <c r="G19" s="6"/>
      <c r="H19" s="6"/>
      <c r="I19" s="7"/>
    </row>
    <row r="20" spans="1:9" ht="15.9" customHeight="1">
      <c r="B20" s="10" t="s">
        <v>13</v>
      </c>
      <c r="D20" s="116">
        <v>1</v>
      </c>
      <c r="F20" s="6"/>
      <c r="G20" s="6"/>
      <c r="H20" s="6"/>
      <c r="I20" s="7"/>
    </row>
    <row r="21" spans="1:9" ht="15.9" customHeight="1">
      <c r="B21" s="10" t="s">
        <v>14</v>
      </c>
      <c r="D21" s="16">
        <v>0</v>
      </c>
      <c r="F21" s="6"/>
      <c r="G21" s="6"/>
      <c r="H21" s="6"/>
      <c r="I21" s="7"/>
    </row>
    <row r="22" spans="1:9" ht="15.9" customHeight="1">
      <c r="B22" s="10" t="s">
        <v>15</v>
      </c>
      <c r="D22" s="17">
        <v>1</v>
      </c>
      <c r="F22" s="6"/>
      <c r="G22" s="6"/>
      <c r="H22" s="6"/>
      <c r="I22" s="7"/>
    </row>
    <row r="23" spans="1:9" ht="15.9" customHeight="1">
      <c r="F23" s="6"/>
      <c r="G23" s="6"/>
      <c r="H23" s="6"/>
      <c r="I23" s="7"/>
    </row>
    <row r="24" spans="1:9" ht="15.9" customHeight="1">
      <c r="B24" s="15" t="s">
        <v>24</v>
      </c>
      <c r="F24" s="6"/>
      <c r="G24" s="6"/>
      <c r="H24" s="6"/>
      <c r="I24" s="7"/>
    </row>
    <row r="25" spans="1:9" ht="15.9" customHeight="1">
      <c r="B25" s="10" t="s">
        <v>16</v>
      </c>
      <c r="D25" s="102">
        <f>+D21*D22</f>
        <v>0</v>
      </c>
      <c r="F25" s="6"/>
      <c r="G25" s="6"/>
      <c r="H25" s="6"/>
      <c r="I25" s="7"/>
    </row>
    <row r="26" spans="1:9" ht="15.9" customHeight="1">
      <c r="B26" s="18" t="s">
        <v>26</v>
      </c>
      <c r="C26" s="18"/>
      <c r="D26" s="19">
        <f>ROUND(inv*D21,0)*IF(gbv=1,100/90,(100/60)*IF(calc!$B$12=2018,1,2))*IF(gbv=3,5/3,1)*D22</f>
        <v>0</v>
      </c>
      <c r="F26" s="6"/>
      <c r="G26" s="6"/>
      <c r="H26" s="6"/>
      <c r="I26" s="7"/>
    </row>
    <row r="27" spans="1:9" ht="15.9" customHeight="1">
      <c r="B27" s="18" t="s">
        <v>17</v>
      </c>
      <c r="C27" s="18"/>
      <c r="D27" s="19">
        <f>IF(vwv=1,D13,0)*IF(zkv=3,1,C13/D13)+IF(elv=1,D14,0)*IF(zkv=3,1,C14/D14)</f>
        <v>3840</v>
      </c>
      <c r="F27" s="6"/>
      <c r="G27" s="6"/>
      <c r="H27" s="6"/>
      <c r="I27" s="7"/>
    </row>
    <row r="28" spans="1:9" ht="15.9" customHeight="1">
      <c r="F28" s="6"/>
      <c r="G28" s="6"/>
      <c r="H28" s="6"/>
      <c r="I28" s="7"/>
    </row>
    <row r="29" spans="1:9" ht="15.9" customHeight="1">
      <c r="A29" s="7"/>
      <c r="B29" s="7"/>
      <c r="C29" s="7"/>
      <c r="D29" s="7"/>
      <c r="E29" s="7"/>
      <c r="F29" s="7"/>
      <c r="G29" s="7"/>
      <c r="H29" s="7"/>
      <c r="I29" s="7"/>
    </row>
  </sheetData>
  <sheetProtection algorithmName="SHA-512" hashValue="jDqw9oNTiFKuYtlchaFb9lChyJporC4vCh7EV3iX4a97IR1zGWfbtSLEwM270wl/vTuswBqLJBAzB5EiGH6u+A==" saltValue="an9pJY5+8yJP5Ec1BnN2Qg==" spinCount="100000" sheet="1" objects="1" scenarios="1"/>
  <mergeCells count="3">
    <mergeCell ref="B2:D2"/>
    <mergeCell ref="B7:D7"/>
    <mergeCell ref="B3:D3"/>
  </mergeCells>
  <hyperlinks>
    <hyperlink ref="F2" location="Home!A1" tooltip="Home" display="Ç" xr:uid="{00000000-0004-0000-0100-000000000000}"/>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3</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1027" r:id="rId6" name="Drop Down 3">
              <controlPr defaultSize="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029" r:id="rId7" name="Drop Down 5">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030" r:id="rId8" name="Drop Down 6">
              <controlPr defaultSize="0" autoFill="0" autoLine="0" autoPict="0">
                <anchor moveWithCells="1" sizeWithCells="1">
                  <from>
                    <xdr:col>3</xdr:col>
                    <xdr:colOff>0</xdr:colOff>
                    <xdr:row>3</xdr:row>
                    <xdr:rowOff>0</xdr:rowOff>
                  </from>
                  <to>
                    <xdr:col>4</xdr:col>
                    <xdr:colOff>0</xdr:colOff>
                    <xdr:row>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4"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18</v>
      </c>
      <c r="F5" s="80"/>
      <c r="G5" s="80" t="s">
        <v>19</v>
      </c>
      <c r="H5" s="80" t="s">
        <v>19</v>
      </c>
      <c r="I5" s="80" t="str">
        <f>IF(AND(vwv=2,elv=2),"Geen voordeel","Bedrijfsleider")</f>
        <v>Bedrijfsleider</v>
      </c>
    </row>
    <row r="6" spans="1:10">
      <c r="A6" s="80"/>
      <c r="B6" s="80"/>
      <c r="C6" s="80"/>
      <c r="D6" s="80"/>
      <c r="E6" s="80" t="s">
        <v>20</v>
      </c>
      <c r="F6" s="80"/>
      <c r="G6" s="80" t="s">
        <v>21</v>
      </c>
      <c r="H6" s="80" t="s">
        <v>21</v>
      </c>
      <c r="I6" s="80" t="str">
        <f>IF(AND(vwv=2,elv=2),"","Directie")</f>
        <v>Directie</v>
      </c>
    </row>
    <row r="7" spans="1:10">
      <c r="E7" s="80" t="s">
        <v>22</v>
      </c>
      <c r="F7" s="80"/>
      <c r="G7" s="80"/>
      <c r="H7" s="80"/>
      <c r="I7" s="80" t="str">
        <f>IF(AND(vwv=2,elv=2),"","Andere")</f>
        <v>Andere</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"Inkomstenjaar "&amp;C13</f>
        <v>Inkomstenjaar 2026</v>
      </c>
      <c r="C13" s="91">
        <v>2026</v>
      </c>
      <c r="D13" s="92" t="s">
        <v>27</v>
      </c>
      <c r="E13" s="92"/>
      <c r="G13" s="88"/>
    </row>
    <row r="14" spans="1:10">
      <c r="A14" s="86">
        <v>2</v>
      </c>
      <c r="B14" s="87" t="str">
        <f t="shared" ref="B14:B16" si="0">"Inkomstenjaar "&amp;C14</f>
        <v>Inkomstenjaar 2025</v>
      </c>
      <c r="C14" s="86">
        <f>C13-1</f>
        <v>2025</v>
      </c>
      <c r="E14" s="89"/>
      <c r="G14" s="81"/>
    </row>
    <row r="15" spans="1:10">
      <c r="A15" s="92">
        <v>3</v>
      </c>
      <c r="B15" s="87" t="str">
        <f t="shared" si="0"/>
        <v>Inkomstenjaar 2024</v>
      </c>
      <c r="C15" s="86">
        <f t="shared" ref="C15:C16" si="1">C14-1</f>
        <v>2024</v>
      </c>
      <c r="E15" s="89"/>
      <c r="G15" s="81"/>
    </row>
    <row r="16" spans="1:10">
      <c r="A16" s="92">
        <v>4</v>
      </c>
      <c r="B16" s="87" t="str">
        <f t="shared" si="0"/>
        <v>Inkomstenjaar 2023</v>
      </c>
      <c r="C16" s="86">
        <f t="shared" si="1"/>
        <v>2023</v>
      </c>
      <c r="E16" s="89"/>
      <c r="G16" s="81"/>
    </row>
    <row r="17" spans="1:6">
      <c r="E17" s="89"/>
    </row>
    <row r="18" spans="1:6">
      <c r="C18" s="90">
        <v>2026</v>
      </c>
      <c r="D18" s="90">
        <v>2025</v>
      </c>
      <c r="E18" s="90">
        <v>2024</v>
      </c>
      <c r="F18" s="90">
        <v>2023</v>
      </c>
    </row>
    <row r="19" spans="1:6">
      <c r="A19" s="103">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dg/UGghY7PtdviqMtLo1I9oqeHWZZIzZqWZUiEom0lJM+GL7Y1TTmA8K9ZFIxYcdEuS+UqgsIkQ6su9zBTghIg==" saltValue="+/sWNdmu9jFNZiYYEWGOhw==" spinCount="100000" sheet="1" objects="1" scenarios="1"/>
  <conditionalFormatting sqref="A12:C12 A13:B13 A14 B14:C16">
    <cfRule type="cellIs" dxfId="11" priority="7" stopIfTrue="1" operator="equal">
      <formula>0</formula>
    </cfRule>
  </conditionalFormatting>
  <conditionalFormatting sqref="B19:B23">
    <cfRule type="cellIs" dxfId="10" priority="1" stopIfTrue="1" operator="equal">
      <formula>0</formula>
    </cfRule>
  </conditionalFormatting>
  <conditionalFormatting sqref="C18:F18">
    <cfRule type="cellIs" dxfId="9" priority="6"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FB95-745D-44A5-9030-584948E98F8D}">
  <sheetPr>
    <tabColor theme="3" tint="0.79998168889431442"/>
    <pageSetUpPr autoPageBreaks="0" fitToPage="1"/>
  </sheetPr>
  <dimension ref="B2:F29"/>
  <sheetViews>
    <sheetView showGridLines="0" showRowColHeaders="0"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2.875" style="23" customWidth="1"/>
    <col min="7" max="9" width="5.75" style="23" customWidth="1"/>
    <col min="10" max="10" width="8.375" style="23" customWidth="1"/>
    <col min="11" max="16384" width="5.75" style="23"/>
  </cols>
  <sheetData>
    <row r="2" spans="2:6" ht="48.75" customHeight="1">
      <c r="B2" s="22"/>
      <c r="C2" s="22"/>
      <c r="D2" s="139" cm="1">
        <f t="array" ref="D2">DTM</f>
        <v>46042</v>
      </c>
      <c r="E2" s="139"/>
      <c r="F2" s="139"/>
    </row>
    <row r="3" spans="2:6" ht="20.100000000000001" customHeight="1">
      <c r="B3" s="22"/>
      <c r="C3" s="22"/>
      <c r="D3" s="22"/>
      <c r="E3" s="22"/>
      <c r="F3" s="22"/>
    </row>
    <row r="4" spans="2:6" ht="30" customHeight="1">
      <c r="B4" s="129" t="s">
        <v>109</v>
      </c>
      <c r="C4" s="129"/>
      <c r="D4" s="129"/>
      <c r="E4" s="129"/>
      <c r="F4" s="129"/>
    </row>
    <row r="18" spans="2:6" ht="20.100000000000001" customHeight="1">
      <c r="B18" s="24"/>
      <c r="C18" s="25"/>
      <c r="D18" s="26" t="s">
        <v>50</v>
      </c>
      <c r="E18" s="27"/>
      <c r="F18" s="24" t="s">
        <v>25</v>
      </c>
    </row>
    <row r="19" spans="2:6" ht="20.100000000000001" customHeight="1">
      <c r="B19" s="24"/>
      <c r="C19" s="11"/>
      <c r="D19" s="113" t="s">
        <v>51</v>
      </c>
      <c r="E19" s="11"/>
      <c r="F19" s="43" t="s">
        <v>81</v>
      </c>
    </row>
    <row r="20" spans="2:6" ht="20.100000000000001" customHeight="1" thickBot="1">
      <c r="B20" s="11"/>
      <c r="C20" s="11"/>
      <c r="D20" s="11"/>
      <c r="E20" s="11"/>
      <c r="F20" s="44"/>
    </row>
    <row r="21" spans="2:6" ht="20.100000000000001" customHeight="1" thickTop="1" thickBot="1">
      <c r="B21" s="45" t="s">
        <v>82</v>
      </c>
      <c r="C21" s="33"/>
      <c r="D21" s="33"/>
      <c r="E21" s="33"/>
      <c r="F21" s="115" t="s">
        <v>114</v>
      </c>
    </row>
    <row r="22" spans="2:6" ht="12" customHeight="1" thickTop="1">
      <c r="B22" s="39"/>
      <c r="C22" s="39"/>
      <c r="D22" s="39"/>
      <c r="E22" s="39"/>
      <c r="F22" s="39"/>
    </row>
    <row r="23" spans="2:6" ht="12" customHeight="1">
      <c r="B23" s="46" t="s">
        <v>83</v>
      </c>
      <c r="C23" s="35"/>
      <c r="D23" s="35"/>
      <c r="E23" s="35"/>
      <c r="F23" s="35"/>
    </row>
    <row r="24" spans="2:6" ht="12" customHeight="1">
      <c r="B24" s="46" t="s">
        <v>84</v>
      </c>
      <c r="C24" s="33"/>
      <c r="D24" s="33"/>
      <c r="E24" s="33"/>
      <c r="F24" s="33"/>
    </row>
    <row r="25" spans="2:6" ht="12" customHeight="1">
      <c r="B25" s="39"/>
      <c r="C25" s="39"/>
      <c r="D25" s="39"/>
      <c r="E25" s="39"/>
      <c r="F25" s="39"/>
    </row>
    <row r="26" spans="2:6" ht="20.100000000000001" customHeight="1">
      <c r="B26" s="130" t="s">
        <v>115</v>
      </c>
      <c r="C26" s="131"/>
      <c r="D26" s="131"/>
      <c r="E26" s="131"/>
      <c r="F26" s="47" t="s">
        <v>78</v>
      </c>
    </row>
    <row r="27" spans="2:6" ht="20.100000000000001" customHeight="1" thickBot="1">
      <c r="B27" s="132"/>
      <c r="C27" s="133"/>
      <c r="D27" s="133"/>
      <c r="E27" s="133"/>
      <c r="F27" s="47" t="s">
        <v>79</v>
      </c>
    </row>
    <row r="28" spans="2:6" ht="20.100000000000001" customHeight="1" thickTop="1"/>
    <row r="29" spans="2:6" ht="20.100000000000001" customHeight="1">
      <c r="F29" s="23" t="e" vm="1">
        <v>#VALUE!</v>
      </c>
    </row>
  </sheetData>
  <sheetProtection algorithmName="SHA-512" hashValue="vRjml1+XkdprcVSm1ijK9gCUZ13E/gFPpUGXXCO4wgrmh1s4pdphSqmIDjepeIfgQ73RLNnEwQMx/L3MdnbLPw==" saltValue="6BThwE8ucVO5juoxvjrXVA==" spinCount="100000" sheet="1" objects="1" scenarios="1"/>
  <mergeCells count="3">
    <mergeCell ref="D2:F2"/>
    <mergeCell ref="B4:F4"/>
    <mergeCell ref="B26:E27"/>
  </mergeCells>
  <hyperlinks>
    <hyperlink ref="D19" location="'1FR'!A1" tooltip="Outil de calcul" display="} Cliquez ici" xr:uid="{D01B29EF-C2D5-4B47-BEDF-F54813640BC6}"/>
    <hyperlink ref="F21" r:id="rId1" tooltip="Contactez la rédaction" xr:uid="{8CFC48E6-C5E3-417C-A89F-09AD6816A1DE}"/>
    <hyperlink ref="F19" r:id="rId2" tooltip="Checklist" xr:uid="{9873AE9B-080E-417A-965D-70567F3D758F}"/>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52282-A979-473A-B967-C365F45F1906}">
  <sheetPr>
    <tabColor theme="3" tint="0.79998168889431442"/>
    <pageSetUpPr autoPageBreaks="0"/>
  </sheetPr>
  <dimension ref="A1:L29"/>
  <sheetViews>
    <sheetView showGridLines="0" showRowColHeaders="0" zoomScaleNormal="100" workbookViewId="0"/>
  </sheetViews>
  <sheetFormatPr defaultColWidth="5.75" defaultRowHeight="15.9" customHeight="1"/>
  <cols>
    <col min="1" max="1" width="5.75" style="2" customWidth="1"/>
    <col min="2" max="4" width="37.75" style="2" customWidth="1"/>
    <col min="5" max="10" width="5.75" style="2" customWidth="1"/>
    <col min="11" max="16384" width="5.75" style="2"/>
  </cols>
  <sheetData>
    <row r="1" spans="1:12" ht="15.9" customHeight="1" thickBot="1">
      <c r="A1" s="1"/>
    </row>
    <row r="2" spans="1:12" s="3" customFormat="1" ht="30" customHeight="1" thickBot="1">
      <c r="B2" s="134" t="s">
        <v>109</v>
      </c>
      <c r="C2" s="134"/>
      <c r="D2" s="134"/>
      <c r="F2" s="4" t="s">
        <v>0</v>
      </c>
      <c r="G2" s="5" t="s">
        <v>1</v>
      </c>
      <c r="H2" s="13" t="s">
        <v>2</v>
      </c>
      <c r="I2" s="13" t="s">
        <v>3</v>
      </c>
    </row>
    <row r="3" spans="1:12" ht="15.9" customHeight="1">
      <c r="B3" s="138"/>
      <c r="C3" s="138"/>
      <c r="D3" s="138"/>
      <c r="F3" s="6"/>
      <c r="G3" s="6"/>
      <c r="H3" s="6"/>
      <c r="I3" s="6"/>
    </row>
    <row r="4" spans="1:12" ht="15.9" customHeight="1">
      <c r="B4" s="15" t="s">
        <v>52</v>
      </c>
      <c r="C4" s="12"/>
      <c r="D4" s="14"/>
      <c r="F4" s="6"/>
      <c r="G4" s="6"/>
      <c r="H4" s="6"/>
      <c r="I4" s="6"/>
    </row>
    <row r="5" spans="1:12" ht="15.9" customHeight="1">
      <c r="C5" s="12"/>
      <c r="D5" s="14"/>
      <c r="F5" s="6"/>
      <c r="G5" s="6"/>
      <c r="H5" s="6"/>
      <c r="I5" s="6"/>
    </row>
    <row r="6" spans="1:12" ht="15.9" customHeight="1">
      <c r="B6" s="21" t="str">
        <f>"Avantage logement gratuit  ̶  année de revenus "&amp;calcFR!$B$12</f>
        <v>Avantage logement gratuit  ̶  année de revenus 2026</v>
      </c>
      <c r="F6" s="6"/>
      <c r="G6" s="6"/>
      <c r="H6" s="6"/>
      <c r="I6" s="7"/>
    </row>
    <row r="7" spans="1:12" ht="22.5" customHeight="1">
      <c r="B7" s="135" t="s">
        <v>53</v>
      </c>
      <c r="C7" s="136"/>
      <c r="D7" s="137"/>
      <c r="F7" s="6"/>
      <c r="G7" s="6"/>
      <c r="H7" s="6"/>
      <c r="I7" s="7"/>
    </row>
    <row r="8" spans="1:12" ht="30" customHeight="1">
      <c r="B8" s="99" t="s">
        <v>103</v>
      </c>
      <c r="C8" s="100" t="s">
        <v>104</v>
      </c>
      <c r="D8" s="100" t="s">
        <v>105</v>
      </c>
      <c r="F8" s="6"/>
      <c r="G8" s="6"/>
      <c r="H8" s="6"/>
      <c r="I8" s="7"/>
    </row>
    <row r="9" spans="1:12" ht="30" customHeight="1">
      <c r="B9" s="20" t="str">
        <f>"RC × "&amp;inv&amp;" × 100/90"</f>
        <v>RC × 2,3 × 100/90</v>
      </c>
      <c r="C9" s="101" t="str">
        <f>"RC × "&amp;inv&amp;" × 100/60 × "&amp;IF(calcFR!$B$12=2018,1,2)</f>
        <v>RC × 2,3 × 100/60 × 2</v>
      </c>
      <c r="D9" s="101" t="str">
        <f>"RC × "&amp;inv&amp;" × 100/60 × "&amp;IF(calcFR!$B$12=2018,1,2)&amp;" × 5/3"</f>
        <v>RC × 2,3 × 100/60 × 2 × 5/3</v>
      </c>
      <c r="F9" s="6"/>
      <c r="G9" s="6"/>
      <c r="H9" s="6"/>
      <c r="I9" s="7"/>
    </row>
    <row r="10" spans="1:12" ht="15.9" customHeight="1">
      <c r="F10" s="6"/>
      <c r="G10" s="6"/>
      <c r="H10" s="6"/>
      <c r="I10" s="7"/>
    </row>
    <row r="11" spans="1:12" ht="15.9" customHeight="1">
      <c r="B11" s="15" t="str">
        <f>"Avantage électricité et/ou chauffage gratuit  ̶  année de revenus "&amp;calcFR!$B$12</f>
        <v>Avantage électricité et/ou chauffage gratuit  ̶  année de revenus 2026</v>
      </c>
      <c r="F11" s="6"/>
      <c r="G11" s="6"/>
      <c r="H11" s="6"/>
      <c r="I11" s="7"/>
    </row>
    <row r="12" spans="1:12" ht="15.9" customHeight="1">
      <c r="B12" s="97" t="s">
        <v>57</v>
      </c>
      <c r="C12" s="8" t="s">
        <v>58</v>
      </c>
      <c r="D12" s="8" t="s">
        <v>59</v>
      </c>
      <c r="F12" s="6"/>
      <c r="G12" s="6"/>
      <c r="H12" s="6"/>
      <c r="I12" s="7"/>
    </row>
    <row r="13" spans="1:12" ht="15.9" customHeight="1">
      <c r="B13" s="98" t="s">
        <v>60</v>
      </c>
      <c r="C13" s="9">
        <f>calc!$A$20</f>
        <v>2560</v>
      </c>
      <c r="D13" s="9">
        <f>calc!$A$21</f>
        <v>1150</v>
      </c>
      <c r="F13" s="6"/>
      <c r="G13" s="6"/>
      <c r="H13" s="6"/>
      <c r="I13" s="7"/>
    </row>
    <row r="14" spans="1:12" ht="15.9" customHeight="1">
      <c r="B14" s="98" t="s">
        <v>61</v>
      </c>
      <c r="C14" s="9">
        <f>calc!$A$22</f>
        <v>1280</v>
      </c>
      <c r="D14" s="9">
        <f>calc!$A$23</f>
        <v>580</v>
      </c>
      <c r="F14" s="6"/>
      <c r="G14" s="6"/>
      <c r="H14" s="6"/>
      <c r="I14" s="7"/>
      <c r="L14" s="14"/>
    </row>
    <row r="15" spans="1:12" ht="15.9" customHeight="1">
      <c r="F15" s="6"/>
      <c r="G15" s="6"/>
      <c r="H15" s="6"/>
      <c r="I15" s="7"/>
    </row>
    <row r="16" spans="1:12" ht="15.9" customHeight="1">
      <c r="B16" s="15" t="s">
        <v>62</v>
      </c>
      <c r="F16" s="6"/>
      <c r="G16" s="6"/>
      <c r="H16" s="6"/>
      <c r="I16" s="7"/>
    </row>
    <row r="17" spans="1:9" ht="15.9" customHeight="1">
      <c r="B17" s="10" t="s">
        <v>63</v>
      </c>
      <c r="F17" s="6"/>
      <c r="G17" s="6"/>
      <c r="H17" s="6"/>
      <c r="I17" s="7"/>
    </row>
    <row r="18" spans="1:9" ht="15.9" customHeight="1">
      <c r="B18" s="10" t="s">
        <v>64</v>
      </c>
      <c r="F18" s="6"/>
      <c r="G18" s="6"/>
      <c r="H18" s="6"/>
      <c r="I18" s="7"/>
    </row>
    <row r="19" spans="1:9" ht="15.9" customHeight="1">
      <c r="B19" s="10" t="s">
        <v>65</v>
      </c>
      <c r="D19" s="2">
        <v>0</v>
      </c>
      <c r="F19" s="6"/>
      <c r="G19" s="6"/>
      <c r="H19" s="6"/>
      <c r="I19" s="7"/>
    </row>
    <row r="20" spans="1:9" ht="15.9" customHeight="1">
      <c r="B20" s="10" t="s">
        <v>102</v>
      </c>
      <c r="D20" s="116">
        <v>1</v>
      </c>
      <c r="F20" s="6"/>
      <c r="G20" s="6"/>
      <c r="H20" s="6"/>
      <c r="I20" s="7"/>
    </row>
    <row r="21" spans="1:9" ht="15.9" customHeight="1">
      <c r="B21" s="10" t="s">
        <v>66</v>
      </c>
      <c r="D21" s="16">
        <v>0</v>
      </c>
      <c r="F21" s="6"/>
      <c r="G21" s="6"/>
      <c r="H21" s="6"/>
      <c r="I21" s="7"/>
    </row>
    <row r="22" spans="1:9" ht="15.9" customHeight="1">
      <c r="B22" s="10" t="s">
        <v>67</v>
      </c>
      <c r="D22" s="17">
        <v>1</v>
      </c>
      <c r="F22" s="6"/>
      <c r="G22" s="6"/>
      <c r="H22" s="6"/>
      <c r="I22" s="7"/>
    </row>
    <row r="23" spans="1:9" ht="15.9" customHeight="1">
      <c r="F23" s="6"/>
      <c r="G23" s="6"/>
      <c r="H23" s="6"/>
      <c r="I23" s="7"/>
    </row>
    <row r="24" spans="1:9" ht="15.9" customHeight="1">
      <c r="B24" s="15" t="s">
        <v>68</v>
      </c>
      <c r="F24" s="6"/>
      <c r="G24" s="6"/>
      <c r="H24" s="6"/>
      <c r="I24" s="7"/>
    </row>
    <row r="25" spans="1:9" ht="15.9" customHeight="1">
      <c r="B25" s="10" t="s">
        <v>69</v>
      </c>
      <c r="D25" s="102">
        <f>+D21*D22</f>
        <v>0</v>
      </c>
      <c r="F25" s="6"/>
      <c r="G25" s="6"/>
      <c r="H25" s="6"/>
      <c r="I25" s="7"/>
    </row>
    <row r="26" spans="1:9" ht="15.9" customHeight="1">
      <c r="B26" s="18" t="s">
        <v>70</v>
      </c>
      <c r="C26" s="18"/>
      <c r="D26" s="19">
        <f>ROUND(inw*D21,0)*IF(gbw=1,100/90,(100/60)*IF(calcFR!$B$12=2018,1,2))*IF(gbw=3,5/3,1)*D22</f>
        <v>0</v>
      </c>
      <c r="F26" s="6"/>
      <c r="G26" s="6"/>
      <c r="H26" s="6"/>
      <c r="I26" s="7"/>
    </row>
    <row r="27" spans="1:9" ht="15.9" customHeight="1">
      <c r="B27" s="18" t="s">
        <v>71</v>
      </c>
      <c r="C27" s="18"/>
      <c r="D27" s="19">
        <f>IF(vww=1,D13,0)*IF(zkw=3,1,C13/D13)+IF(elw=1,D14,0)*IF(zkw=3,1,C14/D14)</f>
        <v>3840</v>
      </c>
      <c r="F27" s="6"/>
      <c r="G27" s="6"/>
      <c r="H27" s="6"/>
      <c r="I27" s="7"/>
    </row>
    <row r="28" spans="1:9" ht="15.9" customHeight="1">
      <c r="F28" s="6"/>
      <c r="G28" s="6"/>
      <c r="H28" s="6"/>
      <c r="I28" s="7"/>
    </row>
    <row r="29" spans="1:9" ht="15.9" customHeight="1">
      <c r="A29" s="7"/>
      <c r="B29" s="7"/>
      <c r="C29" s="7"/>
      <c r="D29" s="7"/>
      <c r="E29" s="7"/>
      <c r="F29" s="7"/>
      <c r="G29" s="7"/>
      <c r="H29" s="7"/>
      <c r="I29" s="7"/>
    </row>
  </sheetData>
  <sheetProtection algorithmName="SHA-512" hashValue="t0w5HyX1Yphw6aPVXlsjELEVigF8mhLpLmavtFGtWQSufgyNPRrdtEGPq47yOZT7ev50+H2sX1HN+W5zcgMVxg==" saltValue="R8YWgsHxJ73KzIrJ62BeCQ==" spinCount="100000" sheet="1" objects="1" scenarios="1"/>
  <mergeCells count="3">
    <mergeCell ref="B2:D2"/>
    <mergeCell ref="B3:D3"/>
    <mergeCell ref="B7:D7"/>
  </mergeCells>
  <hyperlinks>
    <hyperlink ref="F2" location="'Home FR'!A1" tooltip="Home" display="Ç" xr:uid="{543CB672-B754-411E-86A0-8C58F08E6DC4}"/>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3</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21507" r:id="rId6" name="Drop Down 3">
              <controlPr defaultSize="0" autoLine="0" autoPict="0">
                <anchor moveWithCells="1">
                  <from>
                    <xdr:col>3</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21508" r:id="rId7" name="Drop Down 4">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1509" r:id="rId8" name="Drop Down 5">
              <controlPr defaultSize="0" autoFill="0" autoLine="0" autoPict="0">
                <anchor moveWithCells="1" sizeWithCells="1">
                  <from>
                    <xdr:col>3</xdr:col>
                    <xdr:colOff>0</xdr:colOff>
                    <xdr:row>3</xdr:row>
                    <xdr:rowOff>0</xdr:rowOff>
                  </from>
                  <to>
                    <xdr:col>4</xdr:col>
                    <xdr:colOff>0</xdr:colOff>
                    <xdr:row>4</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FB18-8891-44E9-A83A-A670CC2DCEB9}">
  <sheetPr>
    <tabColor theme="3"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54</v>
      </c>
      <c r="F5" s="80"/>
      <c r="G5" s="80" t="s">
        <v>72</v>
      </c>
      <c r="H5" s="80" t="s">
        <v>72</v>
      </c>
      <c r="I5" s="80" t="str">
        <f>IF(AND(vww=2,elw=2),"Pas d'avantage","Dirigeant")</f>
        <v>Dirigeant</v>
      </c>
    </row>
    <row r="6" spans="1:10">
      <c r="A6" s="80"/>
      <c r="B6" s="80"/>
      <c r="C6" s="80"/>
      <c r="D6" s="80"/>
      <c r="E6" s="80" t="s">
        <v>55</v>
      </c>
      <c r="F6" s="80"/>
      <c r="G6" s="80" t="s">
        <v>73</v>
      </c>
      <c r="H6" s="80" t="s">
        <v>73</v>
      </c>
      <c r="I6" s="80" t="str">
        <f>IF(AND(vww=2,elw=2),"","Direction")</f>
        <v>Direction</v>
      </c>
    </row>
    <row r="7" spans="1:10">
      <c r="E7" s="80" t="s">
        <v>56</v>
      </c>
      <c r="F7" s="80"/>
      <c r="G7" s="80"/>
      <c r="H7" s="80"/>
      <c r="I7" s="80" t="str">
        <f>IF(AND(vww=2,elw=2),"","Autres")</f>
        <v>Autres</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"Année de revenus "&amp;C13</f>
        <v>Année de revenus 2026</v>
      </c>
      <c r="C13" s="91">
        <v>2026</v>
      </c>
      <c r="D13" s="92" t="s">
        <v>27</v>
      </c>
      <c r="E13" s="92"/>
      <c r="G13" s="88"/>
    </row>
    <row r="14" spans="1:10">
      <c r="A14" s="86">
        <v>2</v>
      </c>
      <c r="B14" s="87" t="str">
        <f t="shared" ref="B14:B16" si="0">"Année de revenus "&amp;C14</f>
        <v>Année de revenus 2025</v>
      </c>
      <c r="C14" s="86">
        <f>C13-1</f>
        <v>2025</v>
      </c>
      <c r="E14" s="89"/>
      <c r="G14" s="81"/>
    </row>
    <row r="15" spans="1:10">
      <c r="A15" s="92">
        <v>3</v>
      </c>
      <c r="B15" s="87" t="str">
        <f t="shared" si="0"/>
        <v>Année de revenus 2024</v>
      </c>
      <c r="C15" s="86">
        <f t="shared" ref="C15:C16" si="1">C14-1</f>
        <v>2024</v>
      </c>
      <c r="E15" s="89"/>
      <c r="G15" s="81"/>
    </row>
    <row r="16" spans="1:10">
      <c r="A16" s="92">
        <v>4</v>
      </c>
      <c r="B16" s="87" t="str">
        <f t="shared" si="0"/>
        <v>Année de revenus 2023</v>
      </c>
      <c r="C16" s="86">
        <f t="shared" si="1"/>
        <v>2023</v>
      </c>
      <c r="E16" s="89"/>
      <c r="G16" s="81"/>
    </row>
    <row r="17" spans="1:6">
      <c r="E17" s="89"/>
    </row>
    <row r="18" spans="1:6">
      <c r="C18" s="90">
        <v>2026</v>
      </c>
      <c r="D18" s="90">
        <v>2025</v>
      </c>
      <c r="E18" s="90">
        <v>2024</v>
      </c>
      <c r="F18" s="90">
        <v>2023</v>
      </c>
    </row>
    <row r="19" spans="1:6">
      <c r="A19" s="95">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uQptYAcm77sSYqEj+HQoxvfRvktJUeyeIYWW1tHFKrmOXxZzmqLbMDwYk8nJW5KAxCmDF/TWTq4J8gNDn20l+Q==" saltValue="sjcup2N08ATsOa9ggRHKOw==" spinCount="100000" sheet="1" objects="1" scenarios="1"/>
  <conditionalFormatting sqref="A12:C12 A13:B13 A14 B14:C16">
    <cfRule type="cellIs" dxfId="8" priority="3" stopIfTrue="1" operator="equal">
      <formula>0</formula>
    </cfRule>
  </conditionalFormatting>
  <conditionalFormatting sqref="B19:B23">
    <cfRule type="cellIs" dxfId="7" priority="1" stopIfTrue="1" operator="equal">
      <formula>0</formula>
    </cfRule>
  </conditionalFormatting>
  <conditionalFormatting sqref="C18:F18">
    <cfRule type="cellIs" dxfId="6" priority="2"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2D907-7561-4580-9E01-60FD0725E6F0}">
  <sheetPr>
    <tabColor theme="6" tint="0.79998168889431442"/>
    <pageSetUpPr autoPageBreaks="0" fitToPage="1"/>
  </sheetPr>
  <dimension ref="B1:F28"/>
  <sheetViews>
    <sheetView showGridLines="0" showRowColHeaders="0" tabSelected="1" workbookViewId="0"/>
  </sheetViews>
  <sheetFormatPr defaultColWidth="5.75" defaultRowHeight="20.100000000000001" customHeight="1"/>
  <cols>
    <col min="1" max="1" width="5.75" style="23" customWidth="1"/>
    <col min="2" max="2" width="22.875" style="23" customWidth="1"/>
    <col min="3" max="3" width="18.625" style="23" customWidth="1"/>
    <col min="4" max="4" width="22.875" style="23" customWidth="1"/>
    <col min="5" max="5" width="18.625" style="23" customWidth="1"/>
    <col min="6" max="6" width="25.75" style="23" customWidth="1"/>
    <col min="7" max="9" width="5.75" style="23" customWidth="1"/>
    <col min="10" max="10" width="8.375" style="23" customWidth="1"/>
    <col min="11" max="16384" width="5.75" style="23"/>
  </cols>
  <sheetData>
    <row r="1" spans="2:6" ht="30" customHeight="1"/>
    <row r="2" spans="2:6" ht="138.75" customHeight="1">
      <c r="B2" s="120" cm="1">
        <f t="array" ref="B2">DTM</f>
        <v>46042</v>
      </c>
      <c r="C2" s="120"/>
      <c r="D2" s="120"/>
      <c r="E2" s="120"/>
      <c r="F2" s="120"/>
    </row>
    <row r="3" spans="2:6" ht="20.100000000000001" customHeight="1">
      <c r="B3" s="22"/>
      <c r="C3" s="22"/>
      <c r="D3" s="22"/>
      <c r="E3" s="22"/>
      <c r="F3" s="22"/>
    </row>
    <row r="4" spans="2:6" ht="30" customHeight="1">
      <c r="B4" s="121" t="s">
        <v>117</v>
      </c>
      <c r="C4" s="122"/>
      <c r="D4" s="122"/>
      <c r="E4" s="122"/>
      <c r="F4" s="122"/>
    </row>
    <row r="17" spans="2:6" ht="20.100000000000001" customHeight="1">
      <c r="B17" s="48" t="s">
        <v>33</v>
      </c>
      <c r="C17" s="49"/>
      <c r="E17" s="50"/>
      <c r="F17" s="50"/>
    </row>
    <row r="18" spans="2:6" ht="20.100000000000001" customHeight="1">
      <c r="B18" s="51" t="s">
        <v>74</v>
      </c>
      <c r="C18" s="52"/>
      <c r="D18" s="53"/>
      <c r="E18" s="50"/>
      <c r="F18" s="50"/>
    </row>
    <row r="19" spans="2:6" ht="20.100000000000001" customHeight="1">
      <c r="B19" s="28"/>
      <c r="C19" s="28"/>
      <c r="D19" s="28"/>
      <c r="E19" s="50"/>
      <c r="F19" s="50"/>
    </row>
    <row r="20" spans="2:6" ht="20.100000000000001" customHeight="1" thickBot="1">
      <c r="C20" s="22"/>
      <c r="D20" s="22"/>
      <c r="E20" s="22"/>
      <c r="F20" s="22"/>
    </row>
    <row r="21" spans="2:6" ht="20.100000000000001" customHeight="1" thickTop="1" thickBot="1">
      <c r="B21" s="54" t="s">
        <v>75</v>
      </c>
      <c r="C21" s="31"/>
      <c r="D21" s="55"/>
      <c r="E21" s="31"/>
      <c r="F21" s="118" t="s">
        <v>120</v>
      </c>
    </row>
    <row r="22" spans="2:6" ht="12" thickTop="1">
      <c r="B22" s="32"/>
      <c r="C22" s="33"/>
      <c r="D22" s="33"/>
      <c r="E22" s="33"/>
      <c r="F22" s="34"/>
    </row>
    <row r="23" spans="2:6" ht="11.4">
      <c r="B23" s="32" t="s">
        <v>76</v>
      </c>
      <c r="C23" s="35"/>
      <c r="D23" s="35"/>
      <c r="E23" s="35"/>
      <c r="F23" s="36"/>
    </row>
    <row r="24" spans="2:6" ht="11.4">
      <c r="B24" s="32" t="s">
        <v>77</v>
      </c>
      <c r="C24" s="33"/>
      <c r="D24" s="33"/>
      <c r="E24" s="33"/>
      <c r="F24" s="37"/>
    </row>
    <row r="25" spans="2:6" ht="11.4">
      <c r="B25" s="38"/>
      <c r="C25" s="39"/>
      <c r="D25" s="39"/>
      <c r="E25" s="39"/>
      <c r="F25" s="40"/>
    </row>
    <row r="26" spans="2:6" ht="20.100000000000001" customHeight="1">
      <c r="B26" s="123" t="s">
        <v>115</v>
      </c>
      <c r="C26" s="124"/>
      <c r="D26" s="124"/>
      <c r="E26" s="124"/>
      <c r="F26" s="56" t="s">
        <v>85</v>
      </c>
    </row>
    <row r="27" spans="2:6" ht="20.100000000000001" customHeight="1" thickBot="1">
      <c r="B27" s="125"/>
      <c r="C27" s="126"/>
      <c r="D27" s="126"/>
      <c r="E27" s="126"/>
      <c r="F27" s="57" t="s">
        <v>86</v>
      </c>
    </row>
    <row r="28" spans="2:6" ht="20.100000000000001" customHeight="1" thickTop="1"/>
  </sheetData>
  <sheetProtection algorithmName="SHA-512" hashValue="vQ6bPvTt5rJ0CkVr7ryzoEhliW9uaVfPr4Fy9HDGe2jBnU4huLfO/1RbuWUTkcqmSSqDgTJvrx8fbKIGmjpFhw==" saltValue="TAjRU7IctN0G9KAo/6pnbw==" spinCount="100000" sheet="1" objects="1" scenarios="1"/>
  <mergeCells count="3">
    <mergeCell ref="B2:F2"/>
    <mergeCell ref="B4:F4"/>
    <mergeCell ref="B26:E27"/>
  </mergeCells>
  <hyperlinks>
    <hyperlink ref="B18" location="'1B'!A1" tooltip="Reken zelf!" display="} Klik hier" xr:uid="{008A90EC-0598-4A6D-9D05-1AA077B53F36}"/>
    <hyperlink ref="F21" r:id="rId1" tooltip="Stel uw vraag aan de redactie" display="} Mail de redactie" xr:uid="{DC65CB41-5011-42BB-8F20-4802C566BFC6}"/>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89EE-8F78-4212-8957-D8905AD8C557}">
  <sheetPr>
    <tabColor theme="6" tint="0.79998168889431442"/>
    <pageSetUpPr autoPageBreaks="0"/>
  </sheetPr>
  <dimension ref="A1:L27"/>
  <sheetViews>
    <sheetView showGridLines="0" showRowColHeaders="0" zoomScaleNormal="100" workbookViewId="0"/>
  </sheetViews>
  <sheetFormatPr defaultColWidth="5.75" defaultRowHeight="15.9" customHeight="1"/>
  <cols>
    <col min="1" max="1" width="5.75" style="2" customWidth="1"/>
    <col min="2" max="4" width="37.75" style="2" customWidth="1"/>
    <col min="5" max="10" width="5.75" style="2" customWidth="1"/>
    <col min="11" max="16384" width="5.75" style="2"/>
  </cols>
  <sheetData>
    <row r="1" spans="1:12" ht="15.9" customHeight="1" thickBot="1">
      <c r="A1" s="1"/>
    </row>
    <row r="2" spans="1:12" s="3" customFormat="1" ht="30" customHeight="1" thickBot="1">
      <c r="B2" s="140" t="s">
        <v>117</v>
      </c>
      <c r="C2" s="140"/>
      <c r="D2" s="140"/>
      <c r="F2" s="4" t="s">
        <v>0</v>
      </c>
      <c r="G2" s="5" t="s">
        <v>1</v>
      </c>
      <c r="H2" s="13" t="s">
        <v>2</v>
      </c>
      <c r="I2" s="13" t="s">
        <v>3</v>
      </c>
    </row>
    <row r="3" spans="1:12" ht="15.9" customHeight="1">
      <c r="B3" s="138"/>
      <c r="C3" s="138"/>
      <c r="D3" s="138"/>
      <c r="F3" s="6"/>
      <c r="G3" s="6"/>
      <c r="H3" s="6"/>
      <c r="I3" s="6"/>
    </row>
    <row r="4" spans="1:12" ht="15.9" customHeight="1">
      <c r="B4" s="111" t="str">
        <f>"Voordeel gratis woonst - inkomstenjaar "&amp;calcB!$B$12</f>
        <v>Voordeel gratis woonst - inkomstenjaar 2026</v>
      </c>
      <c r="F4" s="6"/>
      <c r="G4" s="6"/>
      <c r="H4" s="6"/>
      <c r="I4" s="7"/>
    </row>
    <row r="5" spans="1:12" ht="22.5" customHeight="1">
      <c r="B5" s="135" t="s">
        <v>4</v>
      </c>
      <c r="C5" s="136"/>
      <c r="D5" s="137"/>
      <c r="F5" s="6"/>
      <c r="G5" s="6"/>
      <c r="H5" s="6"/>
      <c r="I5" s="7"/>
    </row>
    <row r="6" spans="1:12" ht="30" customHeight="1">
      <c r="B6" s="99" t="s">
        <v>106</v>
      </c>
      <c r="C6" s="100" t="s">
        <v>107</v>
      </c>
      <c r="D6" s="100" t="s">
        <v>108</v>
      </c>
      <c r="F6" s="6"/>
      <c r="G6" s="6"/>
      <c r="H6" s="6"/>
      <c r="I6" s="7"/>
    </row>
    <row r="7" spans="1:12" ht="30" customHeight="1">
      <c r="B7" s="20" t="str">
        <f>"ki × "&amp;invb&amp;" × 100/90"</f>
        <v>ki × 2,3 × 100/90</v>
      </c>
      <c r="C7" s="101" t="str">
        <f>"ki × "&amp;invb&amp;" × 100/60 × "&amp;IF(calcB!$B$12=2018,1,2)</f>
        <v>ki × 2,3 × 100/60 × 2</v>
      </c>
      <c r="D7" s="101" t="str">
        <f>"ki × "&amp;invb&amp;" × 100/60 × "&amp;IF(calcB!$B$12=2018,1,2)&amp;" × 5/3"</f>
        <v>ki × 2,3 × 100/60 × 2 × 5/3</v>
      </c>
      <c r="F7" s="6"/>
      <c r="G7" s="6"/>
      <c r="H7" s="6"/>
      <c r="I7" s="7"/>
    </row>
    <row r="8" spans="1:12" ht="15.9" customHeight="1">
      <c r="F8" s="6"/>
      <c r="G8" s="6"/>
      <c r="H8" s="6"/>
      <c r="I8" s="7"/>
    </row>
    <row r="9" spans="1:12" ht="15.9" customHeight="1">
      <c r="B9" s="111" t="str">
        <f>"Voordeel gratis verwarming en elektriciteit - inkomstenjaar "&amp;calcB!$B$12</f>
        <v>Voordeel gratis verwarming en elektriciteit - inkomstenjaar 2026</v>
      </c>
      <c r="F9" s="6"/>
      <c r="G9" s="6"/>
      <c r="H9" s="6"/>
      <c r="I9" s="7"/>
    </row>
    <row r="10" spans="1:12" ht="15.9" customHeight="1">
      <c r="B10" s="97" t="s">
        <v>5</v>
      </c>
      <c r="C10" s="8" t="s">
        <v>6</v>
      </c>
      <c r="D10" s="8" t="s">
        <v>7</v>
      </c>
      <c r="F10" s="6"/>
      <c r="G10" s="6"/>
      <c r="H10" s="6"/>
      <c r="I10" s="7"/>
    </row>
    <row r="11" spans="1:12" ht="15.9" customHeight="1">
      <c r="B11" s="98" t="s">
        <v>8</v>
      </c>
      <c r="C11" s="9">
        <f>calcB!$A$20</f>
        <v>2560</v>
      </c>
      <c r="D11" s="9">
        <f>calcB!$A$21</f>
        <v>1150</v>
      </c>
      <c r="F11" s="6"/>
      <c r="G11" s="6"/>
      <c r="H11" s="6"/>
      <c r="I11" s="7"/>
    </row>
    <row r="12" spans="1:12" ht="15.9" customHeight="1">
      <c r="B12" s="98" t="s">
        <v>9</v>
      </c>
      <c r="C12" s="9">
        <f>calcB!$A$22</f>
        <v>1280</v>
      </c>
      <c r="D12" s="9">
        <f>calcB!$A$23</f>
        <v>580</v>
      </c>
      <c r="F12" s="6"/>
      <c r="G12" s="6"/>
      <c r="H12" s="6"/>
      <c r="I12" s="7"/>
      <c r="L12" s="14"/>
    </row>
    <row r="13" spans="1:12" ht="15.9" customHeight="1">
      <c r="F13" s="6"/>
      <c r="G13" s="6"/>
      <c r="H13" s="6"/>
      <c r="I13" s="7"/>
    </row>
    <row r="14" spans="1:12" ht="15.9" customHeight="1">
      <c r="B14" s="111" t="s">
        <v>23</v>
      </c>
      <c r="F14" s="6"/>
      <c r="G14" s="6"/>
      <c r="H14" s="6"/>
      <c r="I14" s="7"/>
    </row>
    <row r="15" spans="1:12" ht="15.9" customHeight="1">
      <c r="B15" s="10" t="s">
        <v>10</v>
      </c>
      <c r="F15" s="6"/>
      <c r="G15" s="6"/>
      <c r="H15" s="6"/>
      <c r="I15" s="7"/>
    </row>
    <row r="16" spans="1:12" ht="15.9" customHeight="1">
      <c r="B16" s="10" t="s">
        <v>11</v>
      </c>
      <c r="F16" s="6"/>
      <c r="G16" s="6"/>
      <c r="H16" s="6"/>
      <c r="I16" s="7"/>
    </row>
    <row r="17" spans="1:9" ht="15.9" customHeight="1">
      <c r="B17" s="10" t="s">
        <v>12</v>
      </c>
      <c r="F17" s="6"/>
      <c r="G17" s="6"/>
      <c r="H17" s="6"/>
      <c r="I17" s="7"/>
    </row>
    <row r="18" spans="1:9" ht="15.9" customHeight="1">
      <c r="B18" s="10" t="s">
        <v>13</v>
      </c>
      <c r="F18" s="6"/>
      <c r="G18" s="6"/>
      <c r="H18" s="6"/>
      <c r="I18" s="7"/>
    </row>
    <row r="19" spans="1:9" ht="15.9" customHeight="1">
      <c r="B19" s="10" t="s">
        <v>14</v>
      </c>
      <c r="D19" s="109">
        <v>0</v>
      </c>
      <c r="F19" s="6"/>
      <c r="G19" s="6"/>
      <c r="H19" s="6"/>
      <c r="I19" s="7"/>
    </row>
    <row r="20" spans="1:9" ht="15.9" customHeight="1">
      <c r="B20" s="10" t="s">
        <v>15</v>
      </c>
      <c r="D20" s="110">
        <v>1</v>
      </c>
      <c r="F20" s="6"/>
      <c r="G20" s="6"/>
      <c r="H20" s="6"/>
      <c r="I20" s="7"/>
    </row>
    <row r="21" spans="1:9" ht="15.9" customHeight="1">
      <c r="F21" s="6"/>
      <c r="G21" s="6"/>
      <c r="H21" s="6"/>
      <c r="I21" s="7"/>
    </row>
    <row r="22" spans="1:9" ht="15.9" customHeight="1">
      <c r="B22" s="111" t="s">
        <v>24</v>
      </c>
      <c r="F22" s="6"/>
      <c r="G22" s="6"/>
      <c r="H22" s="6"/>
      <c r="I22" s="7"/>
    </row>
    <row r="23" spans="1:9" ht="15.9" customHeight="1">
      <c r="B23" s="10" t="s">
        <v>16</v>
      </c>
      <c r="D23" s="102">
        <f>+D19*D20</f>
        <v>0</v>
      </c>
      <c r="F23" s="6"/>
      <c r="G23" s="6"/>
      <c r="H23" s="6"/>
      <c r="I23" s="7"/>
    </row>
    <row r="24" spans="1:9" ht="15.9" customHeight="1">
      <c r="B24" s="107" t="s">
        <v>26</v>
      </c>
      <c r="C24" s="107"/>
      <c r="D24" s="108">
        <f>ROUND(invb*D19,0)*IF(gbvb=1,100/90,(100/60)*IF(calcB!$B$12=2018,1,2))*IF(gbvb=3,5/3,1)*D20</f>
        <v>0</v>
      </c>
      <c r="F24" s="6"/>
      <c r="G24" s="6"/>
      <c r="H24" s="6"/>
      <c r="I24" s="7"/>
    </row>
    <row r="25" spans="1:9" ht="15.9" customHeight="1">
      <c r="B25" s="107" t="s">
        <v>17</v>
      </c>
      <c r="C25" s="107"/>
      <c r="D25" s="108">
        <f>IF(vwvb=1,D11,0)*IF(zkvb=3,1,C11/D11)+IF(elvb=1,D12,0)*IF(zkvb=3,1,C12/D12)</f>
        <v>3840</v>
      </c>
      <c r="F25" s="6"/>
      <c r="G25" s="6"/>
      <c r="H25" s="6"/>
      <c r="I25" s="7"/>
    </row>
    <row r="26" spans="1:9" ht="15.9" customHeight="1">
      <c r="F26" s="6"/>
      <c r="G26" s="6"/>
      <c r="H26" s="6"/>
      <c r="I26" s="7"/>
    </row>
    <row r="27" spans="1:9" ht="15.9" customHeight="1">
      <c r="A27" s="7"/>
      <c r="B27" s="7"/>
      <c r="C27" s="7"/>
      <c r="D27" s="7"/>
      <c r="E27" s="7"/>
      <c r="F27" s="7"/>
      <c r="G27" s="7"/>
      <c r="H27" s="7"/>
      <c r="I27" s="7"/>
    </row>
  </sheetData>
  <sheetProtection algorithmName="SHA-512" hashValue="dgBCBEjyid1mU6o1bY4JO81yXj1ad5KVghpH29LuwUkJbUEmfN3ibDYvUHpd/G2HLsKGkicW4rzccPfVBkBFCw==" saltValue="Ys1Hhp1fUvO3v/TQ5+fN5w==" spinCount="100000" sheet="1" objects="1" scenarios="1"/>
  <mergeCells count="3">
    <mergeCell ref="B2:D2"/>
    <mergeCell ref="B3:D3"/>
    <mergeCell ref="B5:D5"/>
  </mergeCells>
  <hyperlinks>
    <hyperlink ref="F2" location="'Home B'!A1" tooltip="Home" display="Ç" xr:uid="{145419DE-7245-466E-89D6-8D4416D53077}"/>
  </hyperlinks>
  <pageMargins left="0.78740157480314965" right="0.78740157480314965" top="0.78740157480314965" bottom="0.78740157480314965" header="0.31496062992125984" footer="0.51181102362204722"/>
  <pageSetup paperSize="9" orientation="portrait"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Drop Down 1">
              <controlPr defaultSize="0" autoLine="0" autoPict="0">
                <anchor moveWithCells="1">
                  <from>
                    <xdr:col>3</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3554" r:id="rId5" name="Drop Down 2">
              <controlPr defaultSize="0" autoLine="0" autoPict="0">
                <anchor moveWithCells="1">
                  <from>
                    <xdr:col>3</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3555" r:id="rId6" name="Drop Down 3">
              <controlPr defaultSize="0" autoLine="0" autoPict="0">
                <anchor moveWithCells="1">
                  <from>
                    <xdr:col>3</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3556" r:id="rId7" name="Drop Down 4">
              <controlPr defaultSize="0" autoLine="0" autoPict="0">
                <anchor moveWithCells="1">
                  <from>
                    <xdr:col>3</xdr:col>
                    <xdr:colOff>0</xdr:colOff>
                    <xdr:row>14</xdr:row>
                    <xdr:rowOff>0</xdr:rowOff>
                  </from>
                  <to>
                    <xdr:col>4</xdr:col>
                    <xdr:colOff>0</xdr:colOff>
                    <xdr:row>15</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F9ED5-BCEE-446C-9D0E-165EA53655AB}">
  <sheetPr>
    <tabColor theme="6" tint="0.79998168889431442"/>
    <pageSetUpPr autoPageBreaks="0"/>
  </sheetPr>
  <dimension ref="A1:J23"/>
  <sheetViews>
    <sheetView showGridLines="0" showRowColHeaders="0" workbookViewId="0"/>
  </sheetViews>
  <sheetFormatPr defaultColWidth="1.75" defaultRowHeight="10.199999999999999"/>
  <cols>
    <col min="1" max="1" width="9.25" style="83" bestFit="1" customWidth="1"/>
    <col min="2" max="2" width="23.75" style="83" bestFit="1" customWidth="1"/>
    <col min="3" max="3" width="10.375" style="83" bestFit="1" customWidth="1"/>
    <col min="4" max="4" width="20.375" style="83" bestFit="1" customWidth="1"/>
    <col min="5" max="5" width="14.375" style="83" customWidth="1"/>
    <col min="6" max="6" width="10.375" style="83" bestFit="1" customWidth="1"/>
    <col min="7" max="8" width="3.75" style="83" bestFit="1" customWidth="1"/>
    <col min="9" max="9" width="9.875" style="83" bestFit="1" customWidth="1"/>
    <col min="10" max="10" width="11" style="83" bestFit="1" customWidth="1"/>
    <col min="11" max="16384" width="1.75" style="83"/>
  </cols>
  <sheetData>
    <row r="1" spans="1:10">
      <c r="A1" s="80"/>
      <c r="B1" s="81"/>
      <c r="C1" s="80"/>
      <c r="D1" s="80"/>
      <c r="E1" s="81"/>
      <c r="F1" s="80"/>
      <c r="G1" s="81"/>
      <c r="H1" s="81"/>
      <c r="I1" s="82"/>
      <c r="J1" s="82"/>
    </row>
    <row r="2" spans="1:10">
      <c r="A2" s="80"/>
      <c r="B2" s="81"/>
      <c r="C2" s="80"/>
      <c r="D2" s="80"/>
      <c r="E2" s="81"/>
      <c r="F2" s="80"/>
      <c r="G2" s="81"/>
      <c r="H2" s="81"/>
      <c r="I2" s="82"/>
      <c r="J2" s="82"/>
    </row>
    <row r="3" spans="1:10">
      <c r="A3" s="80"/>
      <c r="B3" s="81"/>
      <c r="C3" s="80"/>
      <c r="D3" s="80"/>
      <c r="E3" s="81" t="s">
        <v>98</v>
      </c>
      <c r="F3" s="80"/>
      <c r="G3" s="81" t="s">
        <v>99</v>
      </c>
      <c r="H3" s="81" t="s">
        <v>100</v>
      </c>
      <c r="I3" s="83" t="s">
        <v>101</v>
      </c>
      <c r="J3" s="82"/>
    </row>
    <row r="4" spans="1:10">
      <c r="A4" s="80"/>
      <c r="B4" s="81"/>
      <c r="C4" s="80"/>
      <c r="D4" s="80"/>
      <c r="E4" s="104">
        <v>2</v>
      </c>
      <c r="F4" s="80"/>
      <c r="G4" s="104">
        <v>1</v>
      </c>
      <c r="H4" s="104">
        <v>1</v>
      </c>
      <c r="I4" s="104">
        <v>1</v>
      </c>
    </row>
    <row r="5" spans="1:10">
      <c r="A5" s="80"/>
      <c r="B5" s="80"/>
      <c r="C5" s="80"/>
      <c r="D5" s="80"/>
      <c r="E5" s="80" t="s">
        <v>18</v>
      </c>
      <c r="F5" s="80"/>
      <c r="G5" s="80" t="s">
        <v>19</v>
      </c>
      <c r="H5" s="80" t="s">
        <v>19</v>
      </c>
      <c r="I5" s="80" t="str">
        <f>IF(AND(vwvb=2,elvb=2),"Geen voordeel","Bedrijfsleider")</f>
        <v>Bedrijfsleider</v>
      </c>
    </row>
    <row r="6" spans="1:10">
      <c r="A6" s="80"/>
      <c r="B6" s="80"/>
      <c r="C6" s="80"/>
      <c r="D6" s="80"/>
      <c r="E6" s="80" t="s">
        <v>20</v>
      </c>
      <c r="F6" s="80"/>
      <c r="G6" s="80" t="s">
        <v>21</v>
      </c>
      <c r="H6" s="80" t="s">
        <v>21</v>
      </c>
      <c r="I6" s="80" t="str">
        <f>IF(AND(vwvb=2,elvb=2),"","Directie")</f>
        <v>Directie</v>
      </c>
    </row>
    <row r="7" spans="1:10">
      <c r="E7" s="80" t="s">
        <v>22</v>
      </c>
      <c r="F7" s="80"/>
      <c r="G7" s="80"/>
      <c r="H7" s="80"/>
      <c r="I7" s="80" t="str">
        <f>IF(AND(vwvb=2,elvb=2),"","Andere")</f>
        <v>Andere</v>
      </c>
      <c r="J7" s="80"/>
    </row>
    <row r="8" spans="1:10">
      <c r="E8" s="80"/>
      <c r="F8" s="80"/>
      <c r="G8" s="81"/>
      <c r="H8" s="81"/>
      <c r="I8" s="81"/>
    </row>
    <row r="9" spans="1:10">
      <c r="E9" s="80"/>
      <c r="F9" s="80"/>
      <c r="G9" s="80"/>
      <c r="H9" s="80"/>
      <c r="I9" s="80"/>
    </row>
    <row r="10" spans="1:10">
      <c r="E10" s="80"/>
      <c r="F10" s="80"/>
      <c r="G10" s="80"/>
      <c r="H10" s="80"/>
      <c r="I10" s="80"/>
    </row>
    <row r="11" spans="1:10">
      <c r="E11" s="80"/>
      <c r="F11" s="80"/>
      <c r="G11" s="80"/>
      <c r="H11" s="80"/>
      <c r="I11" s="80"/>
    </row>
    <row r="12" spans="1:10">
      <c r="A12" s="84">
        <v>1</v>
      </c>
      <c r="B12" s="85">
        <f>VLOOKUP(A12,A13:C16,3)</f>
        <v>2026</v>
      </c>
      <c r="C12" s="86"/>
      <c r="D12" s="81"/>
      <c r="E12" s="80"/>
      <c r="F12" s="80"/>
      <c r="G12" s="80"/>
      <c r="H12" s="80"/>
      <c r="I12" s="80"/>
      <c r="J12" s="80"/>
    </row>
    <row r="13" spans="1:10">
      <c r="A13" s="86">
        <v>1</v>
      </c>
      <c r="B13" s="87" t="str">
        <f>"Inkomstenjaar "&amp;C13</f>
        <v>Inkomstenjaar 2026</v>
      </c>
      <c r="C13" s="91">
        <v>2026</v>
      </c>
      <c r="D13" s="92" t="s">
        <v>27</v>
      </c>
      <c r="E13" s="92"/>
      <c r="G13" s="88"/>
    </row>
    <row r="14" spans="1:10">
      <c r="A14" s="86">
        <v>2</v>
      </c>
      <c r="B14" s="87" t="str">
        <f t="shared" ref="B14:B16" si="0">"Inkomstenjaar "&amp;C14</f>
        <v>Inkomstenjaar 2025</v>
      </c>
      <c r="C14" s="86">
        <f>C13-1</f>
        <v>2025</v>
      </c>
      <c r="E14" s="89"/>
      <c r="G14" s="81"/>
    </row>
    <row r="15" spans="1:10">
      <c r="A15" s="92">
        <v>3</v>
      </c>
      <c r="B15" s="87" t="str">
        <f t="shared" si="0"/>
        <v>Inkomstenjaar 2024</v>
      </c>
      <c r="C15" s="86">
        <f t="shared" ref="C15:C16" si="1">C14-1</f>
        <v>2024</v>
      </c>
      <c r="E15" s="89"/>
      <c r="G15" s="81"/>
    </row>
    <row r="16" spans="1:10">
      <c r="A16" s="92">
        <v>4</v>
      </c>
      <c r="B16" s="87" t="str">
        <f t="shared" si="0"/>
        <v>Inkomstenjaar 2023</v>
      </c>
      <c r="C16" s="86">
        <f t="shared" si="1"/>
        <v>2023</v>
      </c>
      <c r="E16" s="89"/>
      <c r="G16" s="81"/>
    </row>
    <row r="17" spans="1:6">
      <c r="E17" s="89"/>
    </row>
    <row r="18" spans="1:6">
      <c r="C18" s="90">
        <v>2026</v>
      </c>
      <c r="D18" s="90">
        <v>2025</v>
      </c>
      <c r="E18" s="90">
        <v>2024</v>
      </c>
      <c r="F18" s="90">
        <v>2023</v>
      </c>
    </row>
    <row r="19" spans="1:6">
      <c r="A19" s="103">
        <f>HLOOKUP($B$12,$C$18:$F$23,2,FALSE)</f>
        <v>2.2999999999999998</v>
      </c>
      <c r="B19" s="87" t="s">
        <v>28</v>
      </c>
      <c r="C19" s="91">
        <v>2.2999999999999998</v>
      </c>
      <c r="D19" s="91">
        <v>2.2446000000000002</v>
      </c>
      <c r="E19" s="93">
        <v>2.1762999999999999</v>
      </c>
      <c r="F19" s="91">
        <v>2.0914999999999999</v>
      </c>
    </row>
    <row r="20" spans="1:6">
      <c r="A20" s="96">
        <f>HLOOKUP($B$12,$C$18:$F$23,3,FALSE)</f>
        <v>2560</v>
      </c>
      <c r="B20" s="87" t="s">
        <v>29</v>
      </c>
      <c r="C20" s="94">
        <v>2560</v>
      </c>
      <c r="D20" s="94">
        <v>2500</v>
      </c>
      <c r="E20" s="94">
        <v>2430</v>
      </c>
      <c r="F20" s="94">
        <v>2330</v>
      </c>
    </row>
    <row r="21" spans="1:6">
      <c r="A21" s="96">
        <f>HLOOKUP($B$12,$C$18:$F$23,4,FALSE)</f>
        <v>1150</v>
      </c>
      <c r="B21" s="87" t="s">
        <v>30</v>
      </c>
      <c r="C21" s="94">
        <v>1150</v>
      </c>
      <c r="D21" s="94">
        <v>1130</v>
      </c>
      <c r="E21" s="94">
        <v>1090</v>
      </c>
      <c r="F21" s="94">
        <v>1050</v>
      </c>
    </row>
    <row r="22" spans="1:6">
      <c r="A22" s="96">
        <f>HLOOKUP($B$12,$C$18:$F$23,5,FALSE)</f>
        <v>1280</v>
      </c>
      <c r="B22" s="87" t="s">
        <v>31</v>
      </c>
      <c r="C22" s="94">
        <v>1280</v>
      </c>
      <c r="D22" s="94">
        <v>1250</v>
      </c>
      <c r="E22" s="94">
        <v>1210</v>
      </c>
      <c r="F22" s="94">
        <v>1160</v>
      </c>
    </row>
    <row r="23" spans="1:6">
      <c r="A23" s="96">
        <f>HLOOKUP($B$12,$C$18:$F$23,6,FALSE)</f>
        <v>580</v>
      </c>
      <c r="B23" s="87" t="s">
        <v>32</v>
      </c>
      <c r="C23" s="94">
        <v>580</v>
      </c>
      <c r="D23" s="94">
        <v>560</v>
      </c>
      <c r="E23" s="94">
        <v>550</v>
      </c>
      <c r="F23" s="94">
        <v>520</v>
      </c>
    </row>
  </sheetData>
  <sheetProtection algorithmName="SHA-512" hashValue="AO4CEuEaEiWOSJ7uKoMIyrB7JCJ+1pi3P9EEiODzREtDjeD35oWp8R2s7ByBE8gRgXgsv6WuVbnN9mH7pexpIw==" saltValue="aO7VSW5A9gpP955CfQy65Q==" spinCount="100000" sheet="1" objects="1" scenarios="1"/>
  <conditionalFormatting sqref="A12:C12 A13:B13 A14 B14:C16">
    <cfRule type="cellIs" dxfId="5" priority="3" stopIfTrue="1" operator="equal">
      <formula>0</formula>
    </cfRule>
  </conditionalFormatting>
  <conditionalFormatting sqref="B19:B23">
    <cfRule type="cellIs" dxfId="4" priority="1" stopIfTrue="1" operator="equal">
      <formula>0</formula>
    </cfRule>
  </conditionalFormatting>
  <conditionalFormatting sqref="C18:F18">
    <cfRule type="cellIs" dxfId="3" priority="2" stopIfTrue="1" operator="equal">
      <formula>0</formula>
    </cfRule>
  </conditionalFormatting>
  <pageMargins left="0.78740157480314965" right="0.59055118110236227" top="0.98425196850393704" bottom="0.98425196850393704" header="0.31496062992125984" footer="0.51181102362204722"/>
  <pageSetup paperSize="9" orientation="portrait" r:id="rId1"/>
  <headerFooter alignWithMargins="0">
    <oddHeader>&amp;L&amp;"Century Gothic,Regular"&amp;8Cijferwijzer 2011&amp;"Symbol,Regular"&amp;10 ã&amp;"Century Gothic,Regular" &amp;8Indicator&amp;R&amp;12&amp;A&amp;R&amp;12&amp;A&amp;C&amp;Z&amp;F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1C238C-166F-4FD0-9D9D-9345779CCF98}">
  <ds:schemaRefs>
    <ds:schemaRef ds:uri="http://schemas.microsoft.com/sharepoint/v3/contenttype/forms"/>
  </ds:schemaRefs>
</ds:datastoreItem>
</file>

<file path=customXml/itemProps2.xml><?xml version="1.0" encoding="utf-8"?>
<ds:datastoreItem xmlns:ds="http://schemas.openxmlformats.org/officeDocument/2006/customXml" ds:itemID="{B02085A7-5F18-436F-9589-EA7A3CBFE3DA}">
  <ds:schemaRefs>
    <ds:schemaRef ds:uri="http://schemas.microsoft.com/office/2006/metadata/properties"/>
    <ds:schemaRef ds:uri="http://purl.org/dc/elements/1.1/"/>
    <ds:schemaRef ds:uri="c1100eb2-400f-4abd-90be-61dbc9e47e5b"/>
    <ds:schemaRef ds:uri="9f1a52dd-c97f-4abb-8a98-4088ff99792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D5BCD899-6FD1-4147-B222-2B7684CBA5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29</vt:i4>
      </vt:variant>
    </vt:vector>
  </HeadingPairs>
  <TitlesOfParts>
    <vt:vector size="38" baseType="lpstr">
      <vt:lpstr>Home</vt:lpstr>
      <vt:lpstr>1</vt:lpstr>
      <vt:lpstr>Home FR</vt:lpstr>
      <vt:lpstr>1FR</vt:lpstr>
      <vt:lpstr>Home B</vt:lpstr>
      <vt:lpstr>1B</vt:lpstr>
      <vt:lpstr>Home FR B</vt:lpstr>
      <vt:lpstr>1FRB</vt:lpstr>
      <vt:lpstr>EDISEC</vt:lpstr>
      <vt:lpstr>DTM</vt:lpstr>
      <vt:lpstr>elv</vt:lpstr>
      <vt:lpstr>elvb</vt:lpstr>
      <vt:lpstr>elw</vt:lpstr>
      <vt:lpstr>elwb</vt:lpstr>
      <vt:lpstr>gbv</vt:lpstr>
      <vt:lpstr>gbvb</vt:lpstr>
      <vt:lpstr>gbw</vt:lpstr>
      <vt:lpstr>gbwb</vt:lpstr>
      <vt:lpstr>inv</vt:lpstr>
      <vt:lpstr>invb</vt:lpstr>
      <vt:lpstr>inw</vt:lpstr>
      <vt:lpstr>inwb</vt:lpstr>
      <vt:lpstr>'1'!Print_Area</vt:lpstr>
      <vt:lpstr>'1B'!Print_Area</vt:lpstr>
      <vt:lpstr>'1FR'!Print_Area</vt:lpstr>
      <vt:lpstr>'1FRB'!Print_Area</vt:lpstr>
      <vt:lpstr>'1'!Print_Titles</vt:lpstr>
      <vt:lpstr>'1B'!Print_Titles</vt:lpstr>
      <vt:lpstr>'1FR'!Print_Titles</vt:lpstr>
      <vt:lpstr>'1FRB'!Print_Titles</vt:lpstr>
      <vt:lpstr>vwv</vt:lpstr>
      <vt:lpstr>vwvb</vt:lpstr>
      <vt:lpstr>vww</vt:lpstr>
      <vt:lpstr>vwwb</vt:lpstr>
      <vt:lpstr>zkv</vt:lpstr>
      <vt:lpstr>zkvb</vt:lpstr>
      <vt:lpstr>zkw</vt:lpstr>
      <vt:lpstr>zkwb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453080-453081-422545-422503</cp:keywords>
  <cp:lastModifiedBy>Jonatan MUSSCHE</cp:lastModifiedBy>
  <cp:lastPrinted>2021-01-05T16:00:10Z</cp:lastPrinted>
  <dcterms:created xsi:type="dcterms:W3CDTF">2020-03-26T09:53:12Z</dcterms:created>
  <dcterms:modified xsi:type="dcterms:W3CDTF">2026-03-13T11:26:03Z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